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126.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drawings/drawing11.xml" ContentType="application/vnd.openxmlformats-officedocument.drawing+xml"/>
  <Override PartName="/xl/ctrlProps/ctrlProp192.xml" ContentType="application/vnd.ms-excel.controlproperties+xml"/>
  <Override PartName="/xl/ctrlProps/ctrlProp19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55" yWindow="360" windowWidth="20490" windowHeight="9345"/>
  </bookViews>
  <sheets>
    <sheet name="Cover Sheet" sheetId="1" r:id="rId1"/>
    <sheet name="1-2" sheetId="2" r:id="rId2"/>
    <sheet name="3" sheetId="3" r:id="rId3"/>
    <sheet name="4" sheetId="4" r:id="rId4"/>
    <sheet name="5" sheetId="9" r:id="rId5"/>
    <sheet name="6" sheetId="8" r:id="rId6"/>
    <sheet name="7" sheetId="13" r:id="rId7"/>
    <sheet name="8-11" sheetId="10" r:id="rId8"/>
    <sheet name="Max EB" sheetId="21" state="hidden" r:id="rId9"/>
    <sheet name="12" sheetId="14" r:id="rId10"/>
    <sheet name="Bond1" sheetId="18" r:id="rId11"/>
    <sheet name="Bond2" sheetId="19" r:id="rId12"/>
    <sheet name="Max Rent" sheetId="11" state="hidden" r:id="rId13"/>
    <sheet name="Hidden Tables" sheetId="7" state="hidden" r:id="rId14"/>
    <sheet name="MaxFees" sheetId="16" state="hidden" r:id="rId15"/>
  </sheets>
  <definedNames>
    <definedName name="Counties">'Max Rent'!$A$2:$B$16</definedName>
    <definedName name="_xlnm.Print_Area" localSheetId="1">'1-2'!$A$1:$J$95</definedName>
    <definedName name="_xlnm.Print_Area" localSheetId="2">'3'!$A$1:$L$63</definedName>
    <definedName name="_xlnm.Print_Area" localSheetId="3">'4'!$A$1:$L$62</definedName>
    <definedName name="_xlnm.Print_Area" localSheetId="5">'6'!$A$1:$O$73</definedName>
    <definedName name="_xlnm.Print_Area" localSheetId="7">'8-11'!$A$1:$J$156</definedName>
    <definedName name="_xlnm.Print_Area" localSheetId="0">'Cover Sheet'!$A$1:$J$41</definedName>
    <definedName name="_xlnm.Print_Titles" localSheetId="7">'8-11'!$11:$11</definedName>
  </definedNames>
  <calcPr calcId="162913"/>
</workbook>
</file>

<file path=xl/calcChain.xml><?xml version="1.0" encoding="utf-8"?>
<calcChain xmlns="http://schemas.openxmlformats.org/spreadsheetml/2006/main">
  <c r="F34" i="2" l="1"/>
  <c r="F35" i="2"/>
  <c r="F36" i="2"/>
  <c r="F37" i="2"/>
  <c r="F38" i="2"/>
  <c r="F39" i="2"/>
  <c r="F40" i="2"/>
  <c r="F41" i="2"/>
  <c r="F42" i="2"/>
  <c r="F43" i="2"/>
  <c r="F44" i="2"/>
  <c r="F45" i="2"/>
  <c r="F46" i="2"/>
  <c r="F47" i="2"/>
  <c r="F48" i="2"/>
  <c r="F49" i="2"/>
  <c r="F33" i="2"/>
  <c r="E166" i="10" l="1"/>
  <c r="F166" i="10"/>
  <c r="D166" i="10"/>
  <c r="G12" i="16" l="1"/>
  <c r="E42" i="2"/>
  <c r="E43" i="2"/>
  <c r="E44" i="2"/>
  <c r="E45" i="2"/>
  <c r="E46" i="2"/>
  <c r="E41" i="2"/>
  <c r="D47" i="2"/>
  <c r="E47" i="2" l="1"/>
  <c r="M42" i="9" s="1"/>
  <c r="L15" i="9"/>
  <c r="M10" i="9" s="1"/>
  <c r="M34" i="9"/>
  <c r="M21" i="9"/>
  <c r="M28" i="9"/>
  <c r="D48" i="2" l="1"/>
  <c r="E48" i="2"/>
  <c r="N36" i="9"/>
  <c r="N30" i="9"/>
  <c r="N24" i="9"/>
  <c r="N13" i="9"/>
  <c r="N17" i="9"/>
  <c r="N28" i="9"/>
  <c r="N37" i="9"/>
  <c r="N25" i="9"/>
  <c r="N18" i="9"/>
  <c r="N21" i="9"/>
  <c r="N38" i="9"/>
  <c r="N29" i="9"/>
  <c r="N22" i="9"/>
  <c r="N15" i="9"/>
  <c r="N11" i="9"/>
  <c r="N10" i="9"/>
  <c r="N35" i="9"/>
  <c r="N23" i="9"/>
  <c r="N12" i="9"/>
  <c r="N16" i="9"/>
  <c r="N47" i="9"/>
  <c r="N34" i="9"/>
  <c r="N31" i="9"/>
  <c r="N14" i="9"/>
  <c r="B17" i="21"/>
  <c r="D17" i="21" s="1"/>
  <c r="B16" i="21"/>
  <c r="D16" i="21" s="1"/>
  <c r="B15" i="21"/>
  <c r="D15" i="21" s="1"/>
  <c r="B14" i="21"/>
  <c r="D14" i="21" s="1"/>
  <c r="B13" i="21"/>
  <c r="D13" i="21" s="1"/>
  <c r="B12" i="21"/>
  <c r="D12" i="21" s="1"/>
  <c r="B10" i="21"/>
  <c r="D10" i="21" s="1"/>
  <c r="B9" i="21"/>
  <c r="D9" i="21" s="1"/>
  <c r="B8" i="21"/>
  <c r="D8" i="21" s="1"/>
  <c r="B7" i="21"/>
  <c r="D7" i="21" s="1"/>
  <c r="C47" i="2"/>
  <c r="C48" i="2" s="1"/>
  <c r="B47" i="2"/>
  <c r="B6" i="21"/>
  <c r="D6" i="21" s="1"/>
  <c r="B5" i="21"/>
  <c r="D5" i="21" s="1"/>
  <c r="B48" i="2" l="1"/>
  <c r="D12" i="16"/>
  <c r="D18" i="21"/>
  <c r="C139" i="10" s="1"/>
  <c r="E59" i="10"/>
  <c r="F59" i="10"/>
  <c r="D59" i="10"/>
  <c r="N42" i="9" l="1"/>
  <c r="M5" i="9" l="1"/>
  <c r="N5" i="8"/>
  <c r="E5" i="8"/>
  <c r="C3" i="18"/>
  <c r="M41" i="9" l="1"/>
  <c r="N41" i="9" s="1"/>
  <c r="M5" i="13"/>
  <c r="G5" i="10"/>
  <c r="D5" i="13"/>
  <c r="C5" i="10"/>
  <c r="M5" i="14"/>
  <c r="D5" i="14"/>
  <c r="K20" i="8" l="1"/>
  <c r="Q61" i="8" l="1"/>
  <c r="C104" i="10" l="1"/>
  <c r="C100" i="10" s="1"/>
  <c r="E105" i="10" l="1"/>
  <c r="F105" i="10"/>
  <c r="D97" i="10"/>
  <c r="K39" i="8"/>
  <c r="K42" i="8"/>
  <c r="F62" i="4" l="1"/>
  <c r="G62" i="4"/>
  <c r="H62" i="4"/>
  <c r="I62" i="4"/>
  <c r="J62" i="4"/>
  <c r="E62" i="4"/>
  <c r="Q14" i="8"/>
  <c r="D11" i="4" l="1"/>
  <c r="D12" i="4" s="1"/>
  <c r="G14" i="16" l="1"/>
  <c r="C14" i="16"/>
  <c r="C17" i="16" s="1"/>
  <c r="G17" i="16" l="1"/>
  <c r="G18" i="16" s="1"/>
  <c r="E14" i="16"/>
  <c r="E17" i="16" s="1"/>
  <c r="D14" i="16"/>
  <c r="D17" i="16" s="1"/>
  <c r="K13" i="8"/>
  <c r="C3" i="19" l="1"/>
  <c r="D5" i="9"/>
  <c r="L20" i="13"/>
  <c r="Q41" i="8"/>
  <c r="L34" i="13"/>
  <c r="L31" i="13"/>
  <c r="L28" i="13"/>
  <c r="L27" i="13"/>
  <c r="L26" i="13"/>
  <c r="L23" i="13"/>
  <c r="E136" i="10"/>
  <c r="Q15" i="8"/>
  <c r="Q16" i="8"/>
  <c r="Q17" i="8"/>
  <c r="Q18" i="8"/>
  <c r="Q19" i="8"/>
  <c r="Q20" i="8"/>
  <c r="Q21" i="8"/>
  <c r="Q22" i="8"/>
  <c r="Q23" i="8"/>
  <c r="Q24" i="8"/>
  <c r="Q25" i="8"/>
  <c r="Q26" i="8"/>
  <c r="Q27" i="8"/>
  <c r="Q28" i="8"/>
  <c r="Q29" i="8"/>
  <c r="Q30" i="8"/>
  <c r="Q31" i="8"/>
  <c r="Q32" i="8"/>
  <c r="Q33" i="8"/>
  <c r="Q34" i="8"/>
  <c r="Q35" i="8"/>
  <c r="Q36" i="8"/>
  <c r="Q37" i="8"/>
  <c r="Q38" i="8"/>
  <c r="Q39" i="8"/>
  <c r="Q40" i="8"/>
  <c r="Q42" i="8"/>
  <c r="Q43" i="8"/>
  <c r="Q44" i="8"/>
  <c r="Q45" i="8"/>
  <c r="Q46" i="8"/>
  <c r="Q47" i="8"/>
  <c r="Q48" i="8"/>
  <c r="Q49" i="8"/>
  <c r="Q50" i="8"/>
  <c r="Q51" i="8"/>
  <c r="Q52" i="8"/>
  <c r="Q53" i="8"/>
  <c r="Q54" i="8"/>
  <c r="Q55" i="8"/>
  <c r="Q56" i="8"/>
  <c r="Q57" i="8"/>
  <c r="Q58" i="8"/>
  <c r="Q59" i="8"/>
  <c r="Q60" i="8"/>
  <c r="Q13" i="8"/>
  <c r="C133" i="10" l="1"/>
  <c r="C132" i="10"/>
  <c r="H35" i="18"/>
  <c r="H39" i="18" s="1"/>
  <c r="O73" i="8"/>
  <c r="C3" i="3"/>
  <c r="C3" i="4"/>
  <c r="C11" i="7"/>
  <c r="L10" i="4" s="1"/>
  <c r="B11" i="7"/>
  <c r="F33" i="16"/>
  <c r="E33" i="16"/>
  <c r="D33" i="16"/>
  <c r="C33" i="16"/>
  <c r="E128" i="10"/>
  <c r="F128" i="10"/>
  <c r="E121" i="10"/>
  <c r="E97" i="10"/>
  <c r="E84" i="10"/>
  <c r="D105" i="10"/>
  <c r="E18" i="10"/>
  <c r="F18" i="10"/>
  <c r="L9" i="4" l="1"/>
  <c r="G33" i="16"/>
  <c r="G34" i="16" s="1"/>
  <c r="L44" i="13"/>
  <c r="H44" i="13"/>
  <c r="L18" i="14" s="1"/>
  <c r="G44" i="13"/>
  <c r="F11" i="4"/>
  <c r="F16" i="4" s="1"/>
  <c r="C68" i="10" s="1"/>
  <c r="E11" i="4"/>
  <c r="K21" i="8"/>
  <c r="K22" i="8"/>
  <c r="K23" i="8"/>
  <c r="K24" i="8"/>
  <c r="K25" i="8"/>
  <c r="K26" i="8"/>
  <c r="K27" i="8"/>
  <c r="K28" i="8"/>
  <c r="K29" i="8"/>
  <c r="K30" i="8"/>
  <c r="K31" i="8"/>
  <c r="K32" i="8"/>
  <c r="K33" i="8"/>
  <c r="K34" i="8"/>
  <c r="K35" i="8"/>
  <c r="K36" i="8"/>
  <c r="K37" i="8"/>
  <c r="K38" i="8"/>
  <c r="K40" i="8"/>
  <c r="K41" i="8"/>
  <c r="K43" i="8"/>
  <c r="K44" i="8"/>
  <c r="K45" i="8"/>
  <c r="K46" i="8"/>
  <c r="K47" i="8"/>
  <c r="K48" i="8"/>
  <c r="K49" i="8"/>
  <c r="K51" i="8"/>
  <c r="K52" i="8"/>
  <c r="K53" i="8"/>
  <c r="K54" i="8"/>
  <c r="K55" i="8"/>
  <c r="K56" i="8"/>
  <c r="K57" i="8"/>
  <c r="K58" i="8"/>
  <c r="K59" i="8"/>
  <c r="K60" i="8"/>
  <c r="N13" i="8"/>
  <c r="E12" i="4" l="1"/>
  <c r="F12" i="4"/>
  <c r="T227" i="11"/>
  <c r="S227" i="11"/>
  <c r="R227" i="11"/>
  <c r="G227" i="11" s="1"/>
  <c r="Q227" i="11"/>
  <c r="P227" i="11"/>
  <c r="O227" i="11"/>
  <c r="E227" i="11" s="1"/>
  <c r="N227" i="11"/>
  <c r="M227" i="11"/>
  <c r="C227" i="11" s="1"/>
  <c r="T226" i="11"/>
  <c r="S226" i="11"/>
  <c r="R226" i="11"/>
  <c r="Q226" i="11"/>
  <c r="P226" i="11"/>
  <c r="F226" i="11" s="1"/>
  <c r="O226" i="11"/>
  <c r="E226" i="11" s="1"/>
  <c r="N226" i="11"/>
  <c r="M226" i="11"/>
  <c r="G226" i="11"/>
  <c r="C226" i="11"/>
  <c r="T225" i="11"/>
  <c r="S225" i="11"/>
  <c r="R225" i="11"/>
  <c r="G225" i="11" s="1"/>
  <c r="Q225" i="11"/>
  <c r="F225" i="11" s="1"/>
  <c r="P225" i="11"/>
  <c r="O225" i="11"/>
  <c r="E225" i="11" s="1"/>
  <c r="N225" i="11"/>
  <c r="M225" i="11"/>
  <c r="T224" i="11"/>
  <c r="S224" i="11"/>
  <c r="R224" i="11"/>
  <c r="G224" i="11" s="1"/>
  <c r="Q224" i="11"/>
  <c r="P224" i="11"/>
  <c r="O224" i="11"/>
  <c r="E224" i="11" s="1"/>
  <c r="N224" i="11"/>
  <c r="M224" i="11"/>
  <c r="C224" i="11" s="1"/>
  <c r="T223" i="11"/>
  <c r="S223" i="11"/>
  <c r="R223" i="11"/>
  <c r="G223" i="11" s="1"/>
  <c r="Q223" i="11"/>
  <c r="F223" i="11" s="1"/>
  <c r="P223" i="11"/>
  <c r="O223" i="11"/>
  <c r="E223" i="11" s="1"/>
  <c r="N223" i="11"/>
  <c r="M223" i="11"/>
  <c r="C223" i="11" s="1"/>
  <c r="T222" i="11"/>
  <c r="S222" i="11"/>
  <c r="R222" i="11"/>
  <c r="G222" i="11" s="1"/>
  <c r="Q222" i="11"/>
  <c r="P222" i="11"/>
  <c r="O222" i="11"/>
  <c r="E222" i="11" s="1"/>
  <c r="N222" i="11"/>
  <c r="M222" i="11"/>
  <c r="C222" i="11" s="1"/>
  <c r="T221" i="11"/>
  <c r="S221" i="11"/>
  <c r="R221" i="11"/>
  <c r="G221" i="11" s="1"/>
  <c r="Q221" i="11"/>
  <c r="P221" i="11"/>
  <c r="O221" i="11"/>
  <c r="E221" i="11" s="1"/>
  <c r="N221" i="11"/>
  <c r="M221" i="11"/>
  <c r="C221" i="11" s="1"/>
  <c r="T220" i="11"/>
  <c r="S220" i="11"/>
  <c r="R220" i="11"/>
  <c r="G220" i="11" s="1"/>
  <c r="Q220" i="11"/>
  <c r="P220" i="11"/>
  <c r="O220" i="11"/>
  <c r="E220" i="11" s="1"/>
  <c r="N220" i="11"/>
  <c r="M220" i="11"/>
  <c r="C220" i="11" s="1"/>
  <c r="T219" i="11"/>
  <c r="S219" i="11"/>
  <c r="R219" i="11"/>
  <c r="G219" i="11" s="1"/>
  <c r="Q219" i="11"/>
  <c r="F219" i="11" s="1"/>
  <c r="P219" i="11"/>
  <c r="O219" i="11"/>
  <c r="E219" i="11" s="1"/>
  <c r="N219" i="11"/>
  <c r="M219" i="11"/>
  <c r="C219" i="11" s="1"/>
  <c r="T218" i="11"/>
  <c r="S218" i="11"/>
  <c r="R218" i="11"/>
  <c r="G218" i="11" s="1"/>
  <c r="Q218" i="11"/>
  <c r="P218" i="11"/>
  <c r="O218" i="11"/>
  <c r="E218" i="11" s="1"/>
  <c r="N218" i="11"/>
  <c r="M218" i="11"/>
  <c r="C218" i="11" s="1"/>
  <c r="T217" i="11"/>
  <c r="S217" i="11"/>
  <c r="R217" i="11"/>
  <c r="G217" i="11" s="1"/>
  <c r="Q217" i="11"/>
  <c r="P217" i="11"/>
  <c r="O217" i="11"/>
  <c r="E217" i="11" s="1"/>
  <c r="N217" i="11"/>
  <c r="M217" i="11"/>
  <c r="T216" i="11"/>
  <c r="S216" i="11"/>
  <c r="R216" i="11"/>
  <c r="G216" i="11" s="1"/>
  <c r="Q216" i="11"/>
  <c r="P216" i="11"/>
  <c r="O216" i="11"/>
  <c r="E216" i="11" s="1"/>
  <c r="N216" i="11"/>
  <c r="D216" i="11" s="1"/>
  <c r="M216" i="11"/>
  <c r="C216" i="11" s="1"/>
  <c r="T215" i="11"/>
  <c r="S215" i="11"/>
  <c r="R215" i="11"/>
  <c r="G215" i="11" s="1"/>
  <c r="Q215" i="11"/>
  <c r="P215" i="11"/>
  <c r="O215" i="11"/>
  <c r="E215" i="11" s="1"/>
  <c r="N215" i="11"/>
  <c r="M215" i="11"/>
  <c r="C215" i="11" s="1"/>
  <c r="T214" i="11"/>
  <c r="S214" i="11"/>
  <c r="R214" i="11"/>
  <c r="G214" i="11" s="1"/>
  <c r="Q214" i="11"/>
  <c r="P214" i="11"/>
  <c r="O214" i="11"/>
  <c r="E214" i="11" s="1"/>
  <c r="N214" i="11"/>
  <c r="M214" i="11"/>
  <c r="C214" i="11" s="1"/>
  <c r="T213" i="11"/>
  <c r="S213" i="11"/>
  <c r="R213" i="11"/>
  <c r="G213" i="11" s="1"/>
  <c r="Q213" i="11"/>
  <c r="P213" i="11"/>
  <c r="O213" i="11"/>
  <c r="E213" i="11" s="1"/>
  <c r="N213" i="11"/>
  <c r="M213" i="11"/>
  <c r="C213" i="11" s="1"/>
  <c r="G212" i="11"/>
  <c r="F212" i="11"/>
  <c r="E212" i="11"/>
  <c r="D212" i="11"/>
  <c r="C212" i="11"/>
  <c r="G211" i="11"/>
  <c r="F211" i="11"/>
  <c r="E211" i="11"/>
  <c r="D211" i="11"/>
  <c r="C211" i="11"/>
  <c r="G210" i="11"/>
  <c r="F210" i="11"/>
  <c r="E210" i="11"/>
  <c r="D210" i="11"/>
  <c r="C210" i="11"/>
  <c r="G209" i="11"/>
  <c r="F209" i="11"/>
  <c r="E209" i="11"/>
  <c r="D209" i="11"/>
  <c r="C209" i="11"/>
  <c r="G208" i="11"/>
  <c r="F208" i="11"/>
  <c r="E208" i="11"/>
  <c r="D208" i="11"/>
  <c r="C208" i="11"/>
  <c r="G207" i="11"/>
  <c r="F207" i="11"/>
  <c r="E207" i="11"/>
  <c r="D207" i="11"/>
  <c r="C207" i="11"/>
  <c r="G206" i="11"/>
  <c r="F206" i="11"/>
  <c r="E206" i="11"/>
  <c r="D206" i="11"/>
  <c r="C206" i="11"/>
  <c r="G205" i="11"/>
  <c r="F205" i="11"/>
  <c r="E205" i="11"/>
  <c r="D205" i="11"/>
  <c r="C205" i="11"/>
  <c r="G204" i="11"/>
  <c r="F204" i="11"/>
  <c r="E204" i="11"/>
  <c r="D204" i="11"/>
  <c r="C204" i="11"/>
  <c r="G203" i="11"/>
  <c r="F203" i="11"/>
  <c r="E203" i="11"/>
  <c r="D203" i="11"/>
  <c r="C203" i="11"/>
  <c r="G202" i="11"/>
  <c r="F202" i="11"/>
  <c r="E202" i="11"/>
  <c r="D202" i="11"/>
  <c r="C202" i="11"/>
  <c r="G201" i="11"/>
  <c r="F201" i="11"/>
  <c r="E201" i="11"/>
  <c r="D201" i="11"/>
  <c r="C201" i="11"/>
  <c r="G200" i="11"/>
  <c r="F200" i="11"/>
  <c r="E200" i="11"/>
  <c r="D200" i="11"/>
  <c r="C200" i="11"/>
  <c r="G199" i="11"/>
  <c r="F199" i="11"/>
  <c r="E199" i="11"/>
  <c r="D199" i="11"/>
  <c r="C199" i="11"/>
  <c r="G198" i="11"/>
  <c r="F198" i="11"/>
  <c r="E198" i="11"/>
  <c r="D198" i="11"/>
  <c r="C198" i="11"/>
  <c r="T197" i="11"/>
  <c r="S197" i="11"/>
  <c r="R197" i="11"/>
  <c r="G197" i="11" s="1"/>
  <c r="Q197" i="11"/>
  <c r="P197" i="11"/>
  <c r="O197" i="11"/>
  <c r="E197" i="11" s="1"/>
  <c r="N197" i="11"/>
  <c r="M197" i="11"/>
  <c r="C197" i="11" s="1"/>
  <c r="T196" i="11"/>
  <c r="S196" i="11"/>
  <c r="R196" i="11"/>
  <c r="G196" i="11" s="1"/>
  <c r="Q196" i="11"/>
  <c r="P196" i="11"/>
  <c r="O196" i="11"/>
  <c r="E196" i="11" s="1"/>
  <c r="N196" i="11"/>
  <c r="M196" i="11"/>
  <c r="C196" i="11" s="1"/>
  <c r="T195" i="11"/>
  <c r="S195" i="11"/>
  <c r="R195" i="11"/>
  <c r="G195" i="11" s="1"/>
  <c r="Q195" i="11"/>
  <c r="F195" i="11" s="1"/>
  <c r="P195" i="11"/>
  <c r="O195" i="11"/>
  <c r="E195" i="11" s="1"/>
  <c r="N195" i="11"/>
  <c r="M195" i="11"/>
  <c r="C195" i="11" s="1"/>
  <c r="T194" i="11"/>
  <c r="S194" i="11"/>
  <c r="R194" i="11"/>
  <c r="G194" i="11" s="1"/>
  <c r="Q194" i="11"/>
  <c r="P194" i="11"/>
  <c r="O194" i="11"/>
  <c r="E194" i="11" s="1"/>
  <c r="N194" i="11"/>
  <c r="M194" i="11"/>
  <c r="C194" i="11" s="1"/>
  <c r="T193" i="11"/>
  <c r="S193" i="11"/>
  <c r="R193" i="11"/>
  <c r="G193" i="11" s="1"/>
  <c r="Q193" i="11"/>
  <c r="P193" i="11"/>
  <c r="O193" i="11"/>
  <c r="E193" i="11" s="1"/>
  <c r="N193" i="11"/>
  <c r="M193" i="11"/>
  <c r="C193" i="11" s="1"/>
  <c r="T192" i="11"/>
  <c r="S192" i="11"/>
  <c r="R192" i="11"/>
  <c r="G192" i="11" s="1"/>
  <c r="Q192" i="11"/>
  <c r="P192" i="11"/>
  <c r="O192" i="11"/>
  <c r="E192" i="11" s="1"/>
  <c r="N192" i="11"/>
  <c r="M192" i="11"/>
  <c r="C192" i="11" s="1"/>
  <c r="T191" i="11"/>
  <c r="S191" i="11"/>
  <c r="R191" i="11"/>
  <c r="G191" i="11" s="1"/>
  <c r="Q191" i="11"/>
  <c r="P191" i="11"/>
  <c r="O191" i="11"/>
  <c r="E191" i="11" s="1"/>
  <c r="N191" i="11"/>
  <c r="M191" i="11"/>
  <c r="C191" i="11" s="1"/>
  <c r="T190" i="11"/>
  <c r="S190" i="11"/>
  <c r="R190" i="11"/>
  <c r="G190" i="11" s="1"/>
  <c r="Q190" i="11"/>
  <c r="P190" i="11"/>
  <c r="O190" i="11"/>
  <c r="E190" i="11" s="1"/>
  <c r="N190" i="11"/>
  <c r="M190" i="11"/>
  <c r="C190" i="11" s="1"/>
  <c r="T189" i="11"/>
  <c r="S189" i="11"/>
  <c r="R189" i="11"/>
  <c r="G189" i="11" s="1"/>
  <c r="Q189" i="11"/>
  <c r="P189" i="11"/>
  <c r="O189" i="11"/>
  <c r="E189" i="11" s="1"/>
  <c r="N189" i="11"/>
  <c r="M189" i="11"/>
  <c r="C189" i="11" s="1"/>
  <c r="T188" i="11"/>
  <c r="S188" i="11"/>
  <c r="R188" i="11"/>
  <c r="G188" i="11" s="1"/>
  <c r="Q188" i="11"/>
  <c r="P188" i="11"/>
  <c r="O188" i="11"/>
  <c r="E188" i="11" s="1"/>
  <c r="N188" i="11"/>
  <c r="M188" i="11"/>
  <c r="C188" i="11" s="1"/>
  <c r="T187" i="11"/>
  <c r="S187" i="11"/>
  <c r="R187" i="11"/>
  <c r="G187" i="11" s="1"/>
  <c r="Q187" i="11"/>
  <c r="P187" i="11"/>
  <c r="O187" i="11"/>
  <c r="E187" i="11" s="1"/>
  <c r="N187" i="11"/>
  <c r="M187" i="11"/>
  <c r="C187" i="11" s="1"/>
  <c r="T186" i="11"/>
  <c r="S186" i="11"/>
  <c r="R186" i="11"/>
  <c r="G186" i="11" s="1"/>
  <c r="Q186" i="11"/>
  <c r="P186" i="11"/>
  <c r="O186" i="11"/>
  <c r="E186" i="11" s="1"/>
  <c r="N186" i="11"/>
  <c r="M186" i="11"/>
  <c r="C186" i="11" s="1"/>
  <c r="T185" i="11"/>
  <c r="S185" i="11"/>
  <c r="R185" i="11"/>
  <c r="G185" i="11" s="1"/>
  <c r="Q185" i="11"/>
  <c r="P185" i="11"/>
  <c r="O185" i="11"/>
  <c r="E185" i="11" s="1"/>
  <c r="N185" i="11"/>
  <c r="M185" i="11"/>
  <c r="C185" i="11" s="1"/>
  <c r="T184" i="11"/>
  <c r="S184" i="11"/>
  <c r="R184" i="11"/>
  <c r="G184" i="11" s="1"/>
  <c r="Q184" i="11"/>
  <c r="P184" i="11"/>
  <c r="O184" i="11"/>
  <c r="E184" i="11" s="1"/>
  <c r="N184" i="11"/>
  <c r="M184" i="11"/>
  <c r="C184" i="11" s="1"/>
  <c r="T183" i="11"/>
  <c r="S183" i="11"/>
  <c r="R183" i="11"/>
  <c r="G183" i="11" s="1"/>
  <c r="Q183" i="11"/>
  <c r="P183" i="11"/>
  <c r="O183" i="11"/>
  <c r="E183" i="11" s="1"/>
  <c r="N183" i="11"/>
  <c r="M183" i="11"/>
  <c r="C183" i="11" s="1"/>
  <c r="G182" i="11"/>
  <c r="F182" i="11"/>
  <c r="E182" i="11"/>
  <c r="D182" i="11"/>
  <c r="C182" i="11"/>
  <c r="G181" i="11"/>
  <c r="F181" i="11"/>
  <c r="E181" i="11"/>
  <c r="D181" i="11"/>
  <c r="C181" i="11"/>
  <c r="G180" i="11"/>
  <c r="F180" i="11"/>
  <c r="E180" i="11"/>
  <c r="D180" i="11"/>
  <c r="C180" i="11"/>
  <c r="G179" i="11"/>
  <c r="F179" i="11"/>
  <c r="E179" i="11"/>
  <c r="D179" i="11"/>
  <c r="C179" i="11"/>
  <c r="G178" i="11"/>
  <c r="F178" i="11"/>
  <c r="E178" i="11"/>
  <c r="D178" i="11"/>
  <c r="C178" i="11"/>
  <c r="G177" i="11"/>
  <c r="F177" i="11"/>
  <c r="E177" i="11"/>
  <c r="D177" i="11"/>
  <c r="C177" i="11"/>
  <c r="G176" i="11"/>
  <c r="F176" i="11"/>
  <c r="E176" i="11"/>
  <c r="D176" i="11"/>
  <c r="C176" i="11"/>
  <c r="G175" i="11"/>
  <c r="F175" i="11"/>
  <c r="E175" i="11"/>
  <c r="D175" i="11"/>
  <c r="C175" i="11"/>
  <c r="G174" i="11"/>
  <c r="F174" i="11"/>
  <c r="E174" i="11"/>
  <c r="D174" i="11"/>
  <c r="C174" i="11"/>
  <c r="G173" i="11"/>
  <c r="F173" i="11"/>
  <c r="E173" i="11"/>
  <c r="D173" i="11"/>
  <c r="C173" i="11"/>
  <c r="G172" i="11"/>
  <c r="F172" i="11"/>
  <c r="E172" i="11"/>
  <c r="D172" i="11"/>
  <c r="C172" i="11"/>
  <c r="G171" i="11"/>
  <c r="F171" i="11"/>
  <c r="E171" i="11"/>
  <c r="D171" i="11"/>
  <c r="C171" i="11"/>
  <c r="G170" i="11"/>
  <c r="F170" i="11"/>
  <c r="E170" i="11"/>
  <c r="D170" i="11"/>
  <c r="C170" i="11"/>
  <c r="G169" i="11"/>
  <c r="F169" i="11"/>
  <c r="E169" i="11"/>
  <c r="D169" i="11"/>
  <c r="C169" i="11"/>
  <c r="G168" i="11"/>
  <c r="F168" i="11"/>
  <c r="E168" i="11"/>
  <c r="D168" i="11"/>
  <c r="C168" i="11"/>
  <c r="T167" i="11"/>
  <c r="S167" i="11"/>
  <c r="R167" i="11"/>
  <c r="G167" i="11" s="1"/>
  <c r="Q167" i="11"/>
  <c r="F167" i="11" s="1"/>
  <c r="P167" i="11"/>
  <c r="O167" i="11"/>
  <c r="E167" i="11" s="1"/>
  <c r="N167" i="11"/>
  <c r="M167" i="11"/>
  <c r="C167" i="11" s="1"/>
  <c r="T166" i="11"/>
  <c r="S166" i="11"/>
  <c r="R166" i="11"/>
  <c r="G166" i="11" s="1"/>
  <c r="Q166" i="11"/>
  <c r="P166" i="11"/>
  <c r="O166" i="11"/>
  <c r="E166" i="11" s="1"/>
  <c r="N166" i="11"/>
  <c r="M166" i="11"/>
  <c r="C166" i="11" s="1"/>
  <c r="T165" i="11"/>
  <c r="S165" i="11"/>
  <c r="R165" i="11"/>
  <c r="G165" i="11" s="1"/>
  <c r="Q165" i="11"/>
  <c r="P165" i="11"/>
  <c r="O165" i="11"/>
  <c r="E165" i="11" s="1"/>
  <c r="N165" i="11"/>
  <c r="M165" i="11"/>
  <c r="C165" i="11" s="1"/>
  <c r="T164" i="11"/>
  <c r="S164" i="11"/>
  <c r="R164" i="11"/>
  <c r="G164" i="11" s="1"/>
  <c r="Q164" i="11"/>
  <c r="P164" i="11"/>
  <c r="O164" i="11"/>
  <c r="E164" i="11" s="1"/>
  <c r="N164" i="11"/>
  <c r="M164" i="11"/>
  <c r="C164" i="11" s="1"/>
  <c r="T163" i="11"/>
  <c r="S163" i="11"/>
  <c r="R163" i="11"/>
  <c r="G163" i="11" s="1"/>
  <c r="Q163" i="11"/>
  <c r="F163" i="11" s="1"/>
  <c r="P163" i="11"/>
  <c r="O163" i="11"/>
  <c r="E163" i="11" s="1"/>
  <c r="N163" i="11"/>
  <c r="M163" i="11"/>
  <c r="C163" i="11" s="1"/>
  <c r="T162" i="11"/>
  <c r="S162" i="11"/>
  <c r="R162" i="11"/>
  <c r="G162" i="11" s="1"/>
  <c r="Q162" i="11"/>
  <c r="P162" i="11"/>
  <c r="O162" i="11"/>
  <c r="E162" i="11" s="1"/>
  <c r="N162" i="11"/>
  <c r="M162" i="11"/>
  <c r="C162" i="11" s="1"/>
  <c r="T161" i="11"/>
  <c r="S161" i="11"/>
  <c r="R161" i="11"/>
  <c r="G161" i="11" s="1"/>
  <c r="Q161" i="11"/>
  <c r="P161" i="11"/>
  <c r="O161" i="11"/>
  <c r="E161" i="11" s="1"/>
  <c r="N161" i="11"/>
  <c r="M161" i="11"/>
  <c r="C161" i="11" s="1"/>
  <c r="T160" i="11"/>
  <c r="S160" i="11"/>
  <c r="R160" i="11"/>
  <c r="G160" i="11" s="1"/>
  <c r="Q160" i="11"/>
  <c r="P160" i="11"/>
  <c r="O160" i="11"/>
  <c r="E160" i="11" s="1"/>
  <c r="N160" i="11"/>
  <c r="M160" i="11"/>
  <c r="C160" i="11" s="1"/>
  <c r="T159" i="11"/>
  <c r="S159" i="11"/>
  <c r="R159" i="11"/>
  <c r="G159" i="11" s="1"/>
  <c r="Q159" i="11"/>
  <c r="P159" i="11"/>
  <c r="O159" i="11"/>
  <c r="E159" i="11" s="1"/>
  <c r="N159" i="11"/>
  <c r="M159" i="11"/>
  <c r="C159" i="11" s="1"/>
  <c r="T158" i="11"/>
  <c r="S158" i="11"/>
  <c r="R158" i="11"/>
  <c r="G158" i="11" s="1"/>
  <c r="Q158" i="11"/>
  <c r="P158" i="11"/>
  <c r="O158" i="11"/>
  <c r="E158" i="11" s="1"/>
  <c r="N158" i="11"/>
  <c r="M158" i="11"/>
  <c r="C158" i="11" s="1"/>
  <c r="T157" i="11"/>
  <c r="S157" i="11"/>
  <c r="R157" i="11"/>
  <c r="G157" i="11" s="1"/>
  <c r="Q157" i="11"/>
  <c r="P157" i="11"/>
  <c r="O157" i="11"/>
  <c r="E157" i="11" s="1"/>
  <c r="N157" i="11"/>
  <c r="M157" i="11"/>
  <c r="C157" i="11" s="1"/>
  <c r="T156" i="11"/>
  <c r="S156" i="11"/>
  <c r="R156" i="11"/>
  <c r="G156" i="11" s="1"/>
  <c r="Q156" i="11"/>
  <c r="P156" i="11"/>
  <c r="O156" i="11"/>
  <c r="E156" i="11" s="1"/>
  <c r="N156" i="11"/>
  <c r="M156" i="11"/>
  <c r="C156" i="11" s="1"/>
  <c r="T155" i="11"/>
  <c r="S155" i="11"/>
  <c r="R155" i="11"/>
  <c r="G155" i="11" s="1"/>
  <c r="Q155" i="11"/>
  <c r="P155" i="11"/>
  <c r="O155" i="11"/>
  <c r="E155" i="11" s="1"/>
  <c r="N155" i="11"/>
  <c r="M155" i="11"/>
  <c r="C155" i="11" s="1"/>
  <c r="T154" i="11"/>
  <c r="S154" i="11"/>
  <c r="R154" i="11"/>
  <c r="G154" i="11" s="1"/>
  <c r="Q154" i="11"/>
  <c r="P154" i="11"/>
  <c r="O154" i="11"/>
  <c r="E154" i="11" s="1"/>
  <c r="N154" i="11"/>
  <c r="M154" i="11"/>
  <c r="C154" i="11" s="1"/>
  <c r="T153" i="11"/>
  <c r="S153" i="11"/>
  <c r="R153" i="11"/>
  <c r="G153" i="11" s="1"/>
  <c r="Q153" i="11"/>
  <c r="P153" i="11"/>
  <c r="O153" i="11"/>
  <c r="E153" i="11" s="1"/>
  <c r="N153" i="11"/>
  <c r="M153" i="11"/>
  <c r="C153" i="11" s="1"/>
  <c r="T150" i="11"/>
  <c r="S150" i="11"/>
  <c r="R150" i="11"/>
  <c r="G150" i="11" s="1"/>
  <c r="Q150" i="11"/>
  <c r="P150" i="11"/>
  <c r="O150" i="11"/>
  <c r="E150" i="11" s="1"/>
  <c r="N150" i="11"/>
  <c r="M150" i="11"/>
  <c r="T149" i="11"/>
  <c r="S149" i="11"/>
  <c r="R149" i="11"/>
  <c r="G149" i="11" s="1"/>
  <c r="Q149" i="11"/>
  <c r="P149" i="11"/>
  <c r="F149" i="11" s="1"/>
  <c r="O149" i="11"/>
  <c r="E149" i="11" s="1"/>
  <c r="N149" i="11"/>
  <c r="M149" i="11"/>
  <c r="C149" i="11" s="1"/>
  <c r="T148" i="11"/>
  <c r="S148" i="11"/>
  <c r="R148" i="11"/>
  <c r="G148" i="11" s="1"/>
  <c r="Q148" i="11"/>
  <c r="P148" i="11"/>
  <c r="O148" i="11"/>
  <c r="E148" i="11" s="1"/>
  <c r="N148" i="11"/>
  <c r="M148" i="11"/>
  <c r="T147" i="11"/>
  <c r="S147" i="11"/>
  <c r="R147" i="11"/>
  <c r="G147" i="11" s="1"/>
  <c r="Q147" i="11"/>
  <c r="P147" i="11"/>
  <c r="O147" i="11"/>
  <c r="E147" i="11" s="1"/>
  <c r="N147" i="11"/>
  <c r="M147" i="11"/>
  <c r="C147" i="11"/>
  <c r="T146" i="11"/>
  <c r="S146" i="11"/>
  <c r="R146" i="11"/>
  <c r="G146" i="11" s="1"/>
  <c r="Q146" i="11"/>
  <c r="P146" i="11"/>
  <c r="O146" i="11"/>
  <c r="N146" i="11"/>
  <c r="M146" i="11"/>
  <c r="E146" i="11"/>
  <c r="T145" i="11"/>
  <c r="S145" i="11"/>
  <c r="H145" i="11" s="1"/>
  <c r="R145" i="11"/>
  <c r="G145" i="11" s="1"/>
  <c r="Q145" i="11"/>
  <c r="P145" i="11"/>
  <c r="O145" i="11"/>
  <c r="E145" i="11" s="1"/>
  <c r="N145" i="11"/>
  <c r="M145" i="11"/>
  <c r="T144" i="11"/>
  <c r="S144" i="11"/>
  <c r="R144" i="11"/>
  <c r="G144" i="11" s="1"/>
  <c r="Q144" i="11"/>
  <c r="P144" i="11"/>
  <c r="O144" i="11"/>
  <c r="E144" i="11" s="1"/>
  <c r="N144" i="11"/>
  <c r="M144" i="11"/>
  <c r="T143" i="11"/>
  <c r="S143" i="11"/>
  <c r="R143" i="11"/>
  <c r="Q143" i="11"/>
  <c r="P143" i="11"/>
  <c r="O143" i="11"/>
  <c r="E143" i="11" s="1"/>
  <c r="N143" i="11"/>
  <c r="M143" i="11"/>
  <c r="G143" i="11"/>
  <c r="T142" i="11"/>
  <c r="S142" i="11"/>
  <c r="R142" i="11"/>
  <c r="G142" i="11" s="1"/>
  <c r="Q142" i="11"/>
  <c r="P142" i="11"/>
  <c r="O142" i="11"/>
  <c r="E142" i="11" s="1"/>
  <c r="N142" i="11"/>
  <c r="M142" i="11"/>
  <c r="T141" i="11"/>
  <c r="S141" i="11"/>
  <c r="R141" i="11"/>
  <c r="G141" i="11" s="1"/>
  <c r="Q141" i="11"/>
  <c r="P141" i="11"/>
  <c r="O141" i="11"/>
  <c r="E141" i="11" s="1"/>
  <c r="N141" i="11"/>
  <c r="M141" i="11"/>
  <c r="T140" i="11"/>
  <c r="S140" i="11"/>
  <c r="R140" i="11"/>
  <c r="G140" i="11" s="1"/>
  <c r="Q140" i="11"/>
  <c r="P140" i="11"/>
  <c r="O140" i="11"/>
  <c r="E140" i="11" s="1"/>
  <c r="N140" i="11"/>
  <c r="M140" i="11"/>
  <c r="T139" i="11"/>
  <c r="S139" i="11"/>
  <c r="R139" i="11"/>
  <c r="G139" i="11" s="1"/>
  <c r="Q139" i="11"/>
  <c r="P139" i="11"/>
  <c r="O139" i="11"/>
  <c r="E139" i="11" s="1"/>
  <c r="N139" i="11"/>
  <c r="M139" i="11"/>
  <c r="C139" i="11" s="1"/>
  <c r="T138" i="11"/>
  <c r="S138" i="11"/>
  <c r="R138" i="11"/>
  <c r="G138" i="11" s="1"/>
  <c r="Q138" i="11"/>
  <c r="P138" i="11"/>
  <c r="O138" i="11"/>
  <c r="N138" i="11"/>
  <c r="M138" i="11"/>
  <c r="E138" i="11"/>
  <c r="T137" i="11"/>
  <c r="S137" i="11"/>
  <c r="R137" i="11"/>
  <c r="G137" i="11" s="1"/>
  <c r="Q137" i="11"/>
  <c r="P137" i="11"/>
  <c r="O137" i="11"/>
  <c r="E137" i="11" s="1"/>
  <c r="N137" i="11"/>
  <c r="M137" i="11"/>
  <c r="T136" i="11"/>
  <c r="S136" i="11"/>
  <c r="R136" i="11"/>
  <c r="G136" i="11" s="1"/>
  <c r="Q136" i="11"/>
  <c r="P136" i="11"/>
  <c r="O136" i="11"/>
  <c r="E136" i="11" s="1"/>
  <c r="N136" i="11"/>
  <c r="M136" i="11"/>
  <c r="T135" i="11"/>
  <c r="S135" i="11"/>
  <c r="R135" i="11"/>
  <c r="G135" i="11" s="1"/>
  <c r="Q135" i="11"/>
  <c r="P135" i="11"/>
  <c r="O135" i="11"/>
  <c r="E135" i="11" s="1"/>
  <c r="N135" i="11"/>
  <c r="M135" i="11"/>
  <c r="C135" i="11" s="1"/>
  <c r="T134" i="11"/>
  <c r="S134" i="11"/>
  <c r="R134" i="11"/>
  <c r="G134" i="11" s="1"/>
  <c r="Q134" i="11"/>
  <c r="P134" i="11"/>
  <c r="O134" i="11"/>
  <c r="N134" i="11"/>
  <c r="M134" i="11"/>
  <c r="H134" i="11"/>
  <c r="E134" i="11"/>
  <c r="T133" i="11"/>
  <c r="S133" i="11"/>
  <c r="R133" i="11"/>
  <c r="G133" i="11" s="1"/>
  <c r="Q133" i="11"/>
  <c r="P133" i="11"/>
  <c r="O133" i="11"/>
  <c r="E133" i="11" s="1"/>
  <c r="N133" i="11"/>
  <c r="M133" i="11"/>
  <c r="C133" i="11" s="1"/>
  <c r="T132" i="11"/>
  <c r="S132" i="11"/>
  <c r="R132" i="11"/>
  <c r="G132" i="11" s="1"/>
  <c r="Q132" i="11"/>
  <c r="P132" i="11"/>
  <c r="O132" i="11"/>
  <c r="E132" i="11" s="1"/>
  <c r="N132" i="11"/>
  <c r="M132" i="11"/>
  <c r="T131" i="11"/>
  <c r="S131" i="11"/>
  <c r="R131" i="11"/>
  <c r="G131" i="11" s="1"/>
  <c r="Q131" i="11"/>
  <c r="P131" i="11"/>
  <c r="O131" i="11"/>
  <c r="E131" i="11" s="1"/>
  <c r="N131" i="11"/>
  <c r="M131" i="11"/>
  <c r="C131" i="11"/>
  <c r="T130" i="11"/>
  <c r="S130" i="11"/>
  <c r="R130" i="11"/>
  <c r="G130" i="11" s="1"/>
  <c r="Q130" i="11"/>
  <c r="P130" i="11"/>
  <c r="O130" i="11"/>
  <c r="N130" i="11"/>
  <c r="M130" i="11"/>
  <c r="E130" i="11"/>
  <c r="T129" i="11"/>
  <c r="S129" i="11"/>
  <c r="R129" i="11"/>
  <c r="G129" i="11" s="1"/>
  <c r="Q129" i="11"/>
  <c r="P129" i="11"/>
  <c r="O129" i="11"/>
  <c r="E129" i="11" s="1"/>
  <c r="N129" i="11"/>
  <c r="M129" i="11"/>
  <c r="T128" i="11"/>
  <c r="S128" i="11"/>
  <c r="R128" i="11"/>
  <c r="G128" i="11" s="1"/>
  <c r="Q128" i="11"/>
  <c r="P128" i="11"/>
  <c r="O128" i="11"/>
  <c r="E128" i="11" s="1"/>
  <c r="N128" i="11"/>
  <c r="M128" i="11"/>
  <c r="T127" i="11"/>
  <c r="S127" i="11"/>
  <c r="R127" i="11"/>
  <c r="G127" i="11" s="1"/>
  <c r="Q127" i="11"/>
  <c r="P127" i="11"/>
  <c r="O127" i="11"/>
  <c r="E127" i="11" s="1"/>
  <c r="N127" i="11"/>
  <c r="M127" i="11"/>
  <c r="T126" i="11"/>
  <c r="H126" i="11" s="1"/>
  <c r="S126" i="11"/>
  <c r="R126" i="11"/>
  <c r="G126" i="11" s="1"/>
  <c r="Q126" i="11"/>
  <c r="P126" i="11"/>
  <c r="O126" i="11"/>
  <c r="N126" i="11"/>
  <c r="M126" i="11"/>
  <c r="D126" i="11" s="1"/>
  <c r="E126" i="11"/>
  <c r="T125" i="11"/>
  <c r="S125" i="11"/>
  <c r="R125" i="11"/>
  <c r="G125" i="11" s="1"/>
  <c r="Q125" i="11"/>
  <c r="P125" i="11"/>
  <c r="O125" i="11"/>
  <c r="E125" i="11" s="1"/>
  <c r="N125" i="11"/>
  <c r="M125" i="11"/>
  <c r="C125" i="11" s="1"/>
  <c r="T124" i="11"/>
  <c r="S124" i="11"/>
  <c r="R124" i="11"/>
  <c r="G124" i="11" s="1"/>
  <c r="Q124" i="11"/>
  <c r="P124" i="11"/>
  <c r="O124" i="11"/>
  <c r="E124" i="11" s="1"/>
  <c r="N124" i="11"/>
  <c r="M124" i="11"/>
  <c r="T123" i="11"/>
  <c r="S123" i="11"/>
  <c r="R123" i="11"/>
  <c r="G123" i="11" s="1"/>
  <c r="Q123" i="11"/>
  <c r="P123" i="11"/>
  <c r="F123" i="11" s="1"/>
  <c r="O123" i="11"/>
  <c r="E123" i="11" s="1"/>
  <c r="N123" i="11"/>
  <c r="M123" i="11"/>
  <c r="C123" i="11" s="1"/>
  <c r="D123" i="11"/>
  <c r="T122" i="11"/>
  <c r="S122" i="11"/>
  <c r="R122" i="11"/>
  <c r="G122" i="11" s="1"/>
  <c r="Q122" i="11"/>
  <c r="F122" i="11" s="1"/>
  <c r="P122" i="11"/>
  <c r="O122" i="11"/>
  <c r="N122" i="11"/>
  <c r="M122" i="11"/>
  <c r="E122" i="11"/>
  <c r="T121" i="11"/>
  <c r="S121" i="11"/>
  <c r="R121" i="11"/>
  <c r="G121" i="11" s="1"/>
  <c r="Q121" i="11"/>
  <c r="P121" i="11"/>
  <c r="O121" i="11"/>
  <c r="E121" i="11" s="1"/>
  <c r="N121" i="11"/>
  <c r="M121" i="11"/>
  <c r="C121" i="11" s="1"/>
  <c r="D121" i="11"/>
  <c r="T120" i="11"/>
  <c r="S120" i="11"/>
  <c r="R120" i="11"/>
  <c r="G120" i="11" s="1"/>
  <c r="Q120" i="11"/>
  <c r="P120" i="11"/>
  <c r="O120" i="11"/>
  <c r="E120" i="11" s="1"/>
  <c r="N120" i="11"/>
  <c r="M120" i="11"/>
  <c r="T119" i="11"/>
  <c r="S119" i="11"/>
  <c r="R119" i="11"/>
  <c r="G119" i="11" s="1"/>
  <c r="Q119" i="11"/>
  <c r="P119" i="11"/>
  <c r="O119" i="11"/>
  <c r="E119" i="11" s="1"/>
  <c r="N119" i="11"/>
  <c r="M119" i="11"/>
  <c r="D119" i="11" s="1"/>
  <c r="T118" i="11"/>
  <c r="S118" i="11"/>
  <c r="R118" i="11"/>
  <c r="G118" i="11" s="1"/>
  <c r="Q118" i="11"/>
  <c r="P118" i="11"/>
  <c r="O118" i="11"/>
  <c r="E118" i="11" s="1"/>
  <c r="N118" i="11"/>
  <c r="M118" i="11"/>
  <c r="T117" i="11"/>
  <c r="S117" i="11"/>
  <c r="R117" i="11"/>
  <c r="G117" i="11" s="1"/>
  <c r="Q117" i="11"/>
  <c r="P117" i="11"/>
  <c r="O117" i="11"/>
  <c r="E117" i="11" s="1"/>
  <c r="N117" i="11"/>
  <c r="M117" i="11"/>
  <c r="T116" i="11"/>
  <c r="S116" i="11"/>
  <c r="H116" i="11" s="1"/>
  <c r="R116" i="11"/>
  <c r="G116" i="11" s="1"/>
  <c r="Q116" i="11"/>
  <c r="P116" i="11"/>
  <c r="O116" i="11"/>
  <c r="E116" i="11" s="1"/>
  <c r="N116" i="11"/>
  <c r="M116" i="11"/>
  <c r="T115" i="11"/>
  <c r="S115" i="11"/>
  <c r="R115" i="11"/>
  <c r="G115" i="11" s="1"/>
  <c r="Q115" i="11"/>
  <c r="P115" i="11"/>
  <c r="O115" i="11"/>
  <c r="E115" i="11" s="1"/>
  <c r="N115" i="11"/>
  <c r="M115" i="11"/>
  <c r="C115" i="11"/>
  <c r="T114" i="11"/>
  <c r="S114" i="11"/>
  <c r="R114" i="11"/>
  <c r="G114" i="11" s="1"/>
  <c r="Q114" i="11"/>
  <c r="P114" i="11"/>
  <c r="O114" i="11"/>
  <c r="N114" i="11"/>
  <c r="M114" i="11"/>
  <c r="E114" i="11"/>
  <c r="T113" i="11"/>
  <c r="S113" i="11"/>
  <c r="R113" i="11"/>
  <c r="G113" i="11" s="1"/>
  <c r="Q113" i="11"/>
  <c r="P113" i="11"/>
  <c r="O113" i="11"/>
  <c r="E113" i="11" s="1"/>
  <c r="N113" i="11"/>
  <c r="M113" i="11"/>
  <c r="T112" i="11"/>
  <c r="S112" i="11"/>
  <c r="R112" i="11"/>
  <c r="G112" i="11" s="1"/>
  <c r="Q112" i="11"/>
  <c r="P112" i="11"/>
  <c r="O112" i="11"/>
  <c r="E112" i="11" s="1"/>
  <c r="N112" i="11"/>
  <c r="M112" i="11"/>
  <c r="T111" i="11"/>
  <c r="S111" i="11"/>
  <c r="R111" i="11"/>
  <c r="G111" i="11" s="1"/>
  <c r="Q111" i="11"/>
  <c r="P111" i="11"/>
  <c r="O111" i="11"/>
  <c r="E111" i="11" s="1"/>
  <c r="N111" i="11"/>
  <c r="M111" i="11"/>
  <c r="C111" i="11" s="1"/>
  <c r="T110" i="11"/>
  <c r="S110" i="11"/>
  <c r="R110" i="11"/>
  <c r="G110" i="11" s="1"/>
  <c r="Q110" i="11"/>
  <c r="P110" i="11"/>
  <c r="O110" i="11"/>
  <c r="E110" i="11" s="1"/>
  <c r="N110" i="11"/>
  <c r="M110" i="11"/>
  <c r="T109" i="11"/>
  <c r="S109" i="11"/>
  <c r="R109" i="11"/>
  <c r="G109" i="11" s="1"/>
  <c r="Q109" i="11"/>
  <c r="P109" i="11"/>
  <c r="O109" i="11"/>
  <c r="E109" i="11" s="1"/>
  <c r="N109" i="11"/>
  <c r="M109" i="11"/>
  <c r="C109" i="11"/>
  <c r="T108" i="11"/>
  <c r="S108" i="11"/>
  <c r="R108" i="11"/>
  <c r="G108" i="11" s="1"/>
  <c r="Q108" i="11"/>
  <c r="P108" i="11"/>
  <c r="O108" i="11"/>
  <c r="E108" i="11" s="1"/>
  <c r="N108" i="11"/>
  <c r="M108" i="11"/>
  <c r="T107" i="11"/>
  <c r="S107" i="11"/>
  <c r="R107" i="11"/>
  <c r="G107" i="11" s="1"/>
  <c r="Q107" i="11"/>
  <c r="P107" i="11"/>
  <c r="O107" i="11"/>
  <c r="E107" i="11" s="1"/>
  <c r="N107" i="11"/>
  <c r="M107" i="11"/>
  <c r="C107" i="11" s="1"/>
  <c r="T106" i="11"/>
  <c r="S106" i="11"/>
  <c r="R106" i="11"/>
  <c r="G106" i="11" s="1"/>
  <c r="Q106" i="11"/>
  <c r="F106" i="11" s="1"/>
  <c r="P106" i="11"/>
  <c r="O106" i="11"/>
  <c r="E106" i="11" s="1"/>
  <c r="N106" i="11"/>
  <c r="M106" i="11"/>
  <c r="T105" i="11"/>
  <c r="S105" i="11"/>
  <c r="H105" i="11" s="1"/>
  <c r="R105" i="11"/>
  <c r="G105" i="11" s="1"/>
  <c r="Q105" i="11"/>
  <c r="P105" i="11"/>
  <c r="O105" i="11"/>
  <c r="E105" i="11" s="1"/>
  <c r="N105" i="11"/>
  <c r="M105" i="11"/>
  <c r="T104" i="11"/>
  <c r="S104" i="11"/>
  <c r="R104" i="11"/>
  <c r="G104" i="11" s="1"/>
  <c r="Q104" i="11"/>
  <c r="P104" i="11"/>
  <c r="O104" i="11"/>
  <c r="E104" i="11" s="1"/>
  <c r="N104" i="11"/>
  <c r="M104" i="11"/>
  <c r="T103" i="11"/>
  <c r="S103" i="11"/>
  <c r="R103" i="11"/>
  <c r="G103" i="11" s="1"/>
  <c r="Q103" i="11"/>
  <c r="P103" i="11"/>
  <c r="O103" i="11"/>
  <c r="E103" i="11" s="1"/>
  <c r="N103" i="11"/>
  <c r="M103" i="11"/>
  <c r="T102" i="11"/>
  <c r="S102" i="11"/>
  <c r="R102" i="11"/>
  <c r="G102" i="11" s="1"/>
  <c r="Q102" i="11"/>
  <c r="P102" i="11"/>
  <c r="O102" i="11"/>
  <c r="E102" i="11" s="1"/>
  <c r="N102" i="11"/>
  <c r="M102" i="11"/>
  <c r="T101" i="11"/>
  <c r="S101" i="11"/>
  <c r="R101" i="11"/>
  <c r="G101" i="11" s="1"/>
  <c r="Q101" i="11"/>
  <c r="P101" i="11"/>
  <c r="F101" i="11" s="1"/>
  <c r="O101" i="11"/>
  <c r="E101" i="11" s="1"/>
  <c r="N101" i="11"/>
  <c r="M101" i="11"/>
  <c r="C101" i="11" s="1"/>
  <c r="H101" i="11"/>
  <c r="T100" i="11"/>
  <c r="S100" i="11"/>
  <c r="H100" i="11" s="1"/>
  <c r="R100" i="11"/>
  <c r="G100" i="11" s="1"/>
  <c r="Q100" i="11"/>
  <c r="P100" i="11"/>
  <c r="O100" i="11"/>
  <c r="E100" i="11" s="1"/>
  <c r="N100" i="11"/>
  <c r="M100" i="11"/>
  <c r="T99" i="11"/>
  <c r="S99" i="11"/>
  <c r="R99" i="11"/>
  <c r="G99" i="11" s="1"/>
  <c r="Q99" i="11"/>
  <c r="P99" i="11"/>
  <c r="O99" i="11"/>
  <c r="E99" i="11" s="1"/>
  <c r="N99" i="11"/>
  <c r="M99" i="11"/>
  <c r="C99" i="11" s="1"/>
  <c r="T98" i="11"/>
  <c r="S98" i="11"/>
  <c r="R98" i="11"/>
  <c r="G98" i="11" s="1"/>
  <c r="Q98" i="11"/>
  <c r="P98" i="11"/>
  <c r="F98" i="11" s="1"/>
  <c r="O98" i="11"/>
  <c r="E98" i="11" s="1"/>
  <c r="N98" i="11"/>
  <c r="M98" i="11"/>
  <c r="T97" i="11"/>
  <c r="S97" i="11"/>
  <c r="R97" i="11"/>
  <c r="G97" i="11" s="1"/>
  <c r="Q97" i="11"/>
  <c r="P97" i="11"/>
  <c r="O97" i="11"/>
  <c r="E97" i="11" s="1"/>
  <c r="N97" i="11"/>
  <c r="M97" i="11"/>
  <c r="C97" i="11" s="1"/>
  <c r="T96" i="11"/>
  <c r="S96" i="11"/>
  <c r="R96" i="11"/>
  <c r="G96" i="11" s="1"/>
  <c r="Q96" i="11"/>
  <c r="P96" i="11"/>
  <c r="O96" i="11"/>
  <c r="E96" i="11" s="1"/>
  <c r="N96" i="11"/>
  <c r="M96" i="11"/>
  <c r="T95" i="11"/>
  <c r="S95" i="11"/>
  <c r="R95" i="11"/>
  <c r="G95" i="11" s="1"/>
  <c r="Q95" i="11"/>
  <c r="P95" i="11"/>
  <c r="O95" i="11"/>
  <c r="E95" i="11" s="1"/>
  <c r="N95" i="11"/>
  <c r="M95" i="11"/>
  <c r="T94" i="11"/>
  <c r="S94" i="11"/>
  <c r="R94" i="11"/>
  <c r="G94" i="11" s="1"/>
  <c r="Q94" i="11"/>
  <c r="P94" i="11"/>
  <c r="O94" i="11"/>
  <c r="E94" i="11" s="1"/>
  <c r="N94" i="11"/>
  <c r="M94" i="11"/>
  <c r="T93" i="11"/>
  <c r="S93" i="11"/>
  <c r="R93" i="11"/>
  <c r="G93" i="11" s="1"/>
  <c r="Q93" i="11"/>
  <c r="P93" i="11"/>
  <c r="O93" i="11"/>
  <c r="E93" i="11" s="1"/>
  <c r="N93" i="11"/>
  <c r="M93" i="11"/>
  <c r="D93" i="11" s="1"/>
  <c r="H93" i="11"/>
  <c r="T92" i="11"/>
  <c r="S92" i="11"/>
  <c r="R92" i="11"/>
  <c r="G92" i="11" s="1"/>
  <c r="Q92" i="11"/>
  <c r="P92" i="11"/>
  <c r="O92" i="11"/>
  <c r="E92" i="11" s="1"/>
  <c r="N92" i="11"/>
  <c r="M92" i="11"/>
  <c r="T91" i="11"/>
  <c r="S91" i="11"/>
  <c r="R91" i="11"/>
  <c r="G91" i="11" s="1"/>
  <c r="Q91" i="11"/>
  <c r="P91" i="11"/>
  <c r="O91" i="11"/>
  <c r="E91" i="11" s="1"/>
  <c r="N91" i="11"/>
  <c r="M91" i="11"/>
  <c r="C91" i="11" s="1"/>
  <c r="T90" i="11"/>
  <c r="S90" i="11"/>
  <c r="H90" i="11" s="1"/>
  <c r="R90" i="11"/>
  <c r="G90" i="11" s="1"/>
  <c r="Q90" i="11"/>
  <c r="P90" i="11"/>
  <c r="O90" i="11"/>
  <c r="E90" i="11" s="1"/>
  <c r="N90" i="11"/>
  <c r="M90" i="11"/>
  <c r="T89" i="11"/>
  <c r="S89" i="11"/>
  <c r="H89" i="11" s="1"/>
  <c r="R89" i="11"/>
  <c r="G89" i="11" s="1"/>
  <c r="Q89" i="11"/>
  <c r="P89" i="11"/>
  <c r="O89" i="11"/>
  <c r="E89" i="11" s="1"/>
  <c r="N89" i="11"/>
  <c r="M89" i="11"/>
  <c r="C89" i="11" s="1"/>
  <c r="T88" i="11"/>
  <c r="S88" i="11"/>
  <c r="R88" i="11"/>
  <c r="G88" i="11" s="1"/>
  <c r="Q88" i="11"/>
  <c r="P88" i="11"/>
  <c r="O88" i="11"/>
  <c r="E88" i="11" s="1"/>
  <c r="N88" i="11"/>
  <c r="M88" i="11"/>
  <c r="T87" i="11"/>
  <c r="S87" i="11"/>
  <c r="H87" i="11" s="1"/>
  <c r="R87" i="11"/>
  <c r="G87" i="11" s="1"/>
  <c r="Q87" i="11"/>
  <c r="P87" i="11"/>
  <c r="O87" i="11"/>
  <c r="E87" i="11" s="1"/>
  <c r="N87" i="11"/>
  <c r="M87" i="11"/>
  <c r="C87" i="11" s="1"/>
  <c r="T86" i="11"/>
  <c r="S86" i="11"/>
  <c r="R86" i="11"/>
  <c r="G86" i="11" s="1"/>
  <c r="Q86" i="11"/>
  <c r="P86" i="11"/>
  <c r="O86" i="11"/>
  <c r="N86" i="11"/>
  <c r="M86" i="11"/>
  <c r="D86" i="11" s="1"/>
  <c r="E86" i="11"/>
  <c r="T85" i="11"/>
  <c r="S85" i="11"/>
  <c r="R85" i="11"/>
  <c r="G85" i="11" s="1"/>
  <c r="Q85" i="11"/>
  <c r="P85" i="11"/>
  <c r="O85" i="11"/>
  <c r="E85" i="11" s="1"/>
  <c r="N85" i="11"/>
  <c r="M85" i="11"/>
  <c r="T84" i="11"/>
  <c r="S84" i="11"/>
  <c r="R84" i="11"/>
  <c r="G84" i="11" s="1"/>
  <c r="Q84" i="11"/>
  <c r="F84" i="11" s="1"/>
  <c r="P84" i="11"/>
  <c r="O84" i="11"/>
  <c r="E84" i="11" s="1"/>
  <c r="N84" i="11"/>
  <c r="M84" i="11"/>
  <c r="T83" i="11"/>
  <c r="S83" i="11"/>
  <c r="R83" i="11"/>
  <c r="G83" i="11" s="1"/>
  <c r="Q83" i="11"/>
  <c r="P83" i="11"/>
  <c r="O83" i="11"/>
  <c r="E83" i="11" s="1"/>
  <c r="N83" i="11"/>
  <c r="M83" i="11"/>
  <c r="T82" i="11"/>
  <c r="S82" i="11"/>
  <c r="R82" i="11"/>
  <c r="G82" i="11" s="1"/>
  <c r="Q82" i="11"/>
  <c r="P82" i="11"/>
  <c r="O82" i="11"/>
  <c r="E82" i="11" s="1"/>
  <c r="N82" i="11"/>
  <c r="M82" i="11"/>
  <c r="T81" i="11"/>
  <c r="S81" i="11"/>
  <c r="R81" i="11"/>
  <c r="G81" i="11" s="1"/>
  <c r="Q81" i="11"/>
  <c r="P81" i="11"/>
  <c r="O81" i="11"/>
  <c r="E81" i="11" s="1"/>
  <c r="N81" i="11"/>
  <c r="M81" i="11"/>
  <c r="C81" i="11" s="1"/>
  <c r="T80" i="11"/>
  <c r="S80" i="11"/>
  <c r="R80" i="11"/>
  <c r="G80" i="11" s="1"/>
  <c r="Q80" i="11"/>
  <c r="P80" i="11"/>
  <c r="O80" i="11"/>
  <c r="E80" i="11" s="1"/>
  <c r="N80" i="11"/>
  <c r="M80" i="11"/>
  <c r="T79" i="11"/>
  <c r="S79" i="11"/>
  <c r="H79" i="11" s="1"/>
  <c r="R79" i="11"/>
  <c r="G79" i="11" s="1"/>
  <c r="Q79" i="11"/>
  <c r="P79" i="11"/>
  <c r="O79" i="11"/>
  <c r="E79" i="11" s="1"/>
  <c r="N79" i="11"/>
  <c r="M79" i="11"/>
  <c r="C79" i="11" s="1"/>
  <c r="T78" i="11"/>
  <c r="S78" i="11"/>
  <c r="R78" i="11"/>
  <c r="G78" i="11" s="1"/>
  <c r="Q78" i="11"/>
  <c r="P78" i="11"/>
  <c r="O78" i="11"/>
  <c r="E78" i="11" s="1"/>
  <c r="N78" i="11"/>
  <c r="M78" i="11"/>
  <c r="T77" i="11"/>
  <c r="S77" i="11"/>
  <c r="R77" i="11"/>
  <c r="G77" i="11" s="1"/>
  <c r="Q77" i="11"/>
  <c r="P77" i="11"/>
  <c r="O77" i="11"/>
  <c r="E77" i="11" s="1"/>
  <c r="N77" i="11"/>
  <c r="M77" i="11"/>
  <c r="T76" i="11"/>
  <c r="S76" i="11"/>
  <c r="R76" i="11"/>
  <c r="G76" i="11" s="1"/>
  <c r="Q76" i="11"/>
  <c r="P76" i="11"/>
  <c r="O76" i="11"/>
  <c r="E76" i="11" s="1"/>
  <c r="N76" i="11"/>
  <c r="M76" i="11"/>
  <c r="T75" i="11"/>
  <c r="S75" i="11"/>
  <c r="H75" i="11" s="1"/>
  <c r="R75" i="11"/>
  <c r="G75" i="11" s="1"/>
  <c r="Q75" i="11"/>
  <c r="P75" i="11"/>
  <c r="O75" i="11"/>
  <c r="E75" i="11" s="1"/>
  <c r="N75" i="11"/>
  <c r="M75" i="11"/>
  <c r="C75" i="11"/>
  <c r="T74" i="11"/>
  <c r="S74" i="11"/>
  <c r="R74" i="11"/>
  <c r="G74" i="11" s="1"/>
  <c r="Q74" i="11"/>
  <c r="P74" i="11"/>
  <c r="F74" i="11" s="1"/>
  <c r="O74" i="11"/>
  <c r="E74" i="11" s="1"/>
  <c r="N74" i="11"/>
  <c r="M74" i="11"/>
  <c r="T73" i="11"/>
  <c r="S73" i="11"/>
  <c r="R73" i="11"/>
  <c r="Q73" i="11"/>
  <c r="P73" i="11"/>
  <c r="O73" i="11"/>
  <c r="E73" i="11" s="1"/>
  <c r="N73" i="11"/>
  <c r="M73" i="11"/>
  <c r="G73" i="11"/>
  <c r="H72" i="11"/>
  <c r="G72" i="11"/>
  <c r="F72" i="11"/>
  <c r="E72" i="11"/>
  <c r="D72" i="11"/>
  <c r="C72" i="11"/>
  <c r="H71" i="11"/>
  <c r="G71" i="11"/>
  <c r="F71" i="11"/>
  <c r="E71" i="11"/>
  <c r="D71" i="11"/>
  <c r="C71" i="11"/>
  <c r="H70" i="11"/>
  <c r="G70" i="11"/>
  <c r="F70" i="11"/>
  <c r="E70" i="11"/>
  <c r="D70" i="11"/>
  <c r="C70" i="11"/>
  <c r="H69" i="11"/>
  <c r="G69" i="11"/>
  <c r="F69" i="11"/>
  <c r="E69" i="11"/>
  <c r="D69" i="11"/>
  <c r="C69" i="11"/>
  <c r="H68" i="11"/>
  <c r="G68" i="11"/>
  <c r="F68" i="11"/>
  <c r="E68" i="11"/>
  <c r="D68" i="11"/>
  <c r="C68" i="11"/>
  <c r="H67" i="11"/>
  <c r="G67" i="11"/>
  <c r="F67" i="11"/>
  <c r="E67" i="11"/>
  <c r="D67" i="11"/>
  <c r="C67" i="11"/>
  <c r="H66" i="11"/>
  <c r="G66" i="11"/>
  <c r="F66" i="11"/>
  <c r="E66" i="11"/>
  <c r="D66" i="11"/>
  <c r="C66" i="11"/>
  <c r="H65" i="11"/>
  <c r="G65" i="11"/>
  <c r="F65" i="11"/>
  <c r="E65" i="11"/>
  <c r="D65" i="11"/>
  <c r="C65" i="11"/>
  <c r="H64" i="11"/>
  <c r="G64" i="11"/>
  <c r="F64" i="11"/>
  <c r="E64" i="11"/>
  <c r="D64" i="11"/>
  <c r="C64" i="11"/>
  <c r="H63" i="11"/>
  <c r="G63" i="11"/>
  <c r="F63" i="11"/>
  <c r="E63" i="11"/>
  <c r="D63" i="11"/>
  <c r="C63" i="11"/>
  <c r="H62" i="11"/>
  <c r="G62" i="11"/>
  <c r="F62" i="11"/>
  <c r="E62" i="11"/>
  <c r="D62" i="11"/>
  <c r="C62" i="11"/>
  <c r="H61" i="11"/>
  <c r="G61" i="11"/>
  <c r="F61" i="11"/>
  <c r="E61" i="11"/>
  <c r="D61" i="11"/>
  <c r="C61" i="11"/>
  <c r="H60" i="11"/>
  <c r="G60" i="11"/>
  <c r="F60" i="11"/>
  <c r="E60" i="11"/>
  <c r="D60" i="11"/>
  <c r="C60" i="11"/>
  <c r="H59" i="11"/>
  <c r="G59" i="11"/>
  <c r="F59" i="11"/>
  <c r="E59" i="11"/>
  <c r="D59" i="11"/>
  <c r="C59" i="11"/>
  <c r="H58" i="11"/>
  <c r="G58" i="11"/>
  <c r="F58" i="11"/>
  <c r="E58" i="11"/>
  <c r="D58" i="11"/>
  <c r="C58" i="11"/>
  <c r="H57" i="11"/>
  <c r="G57" i="11"/>
  <c r="F57" i="11"/>
  <c r="E57" i="11"/>
  <c r="D57" i="11"/>
  <c r="C57" i="11"/>
  <c r="H56" i="11"/>
  <c r="G56" i="11"/>
  <c r="F56" i="11"/>
  <c r="E56" i="11"/>
  <c r="D56" i="11"/>
  <c r="C56" i="11"/>
  <c r="H55" i="11"/>
  <c r="G55" i="11"/>
  <c r="F55" i="11"/>
  <c r="E55" i="11"/>
  <c r="D55" i="11"/>
  <c r="C55" i="11"/>
  <c r="H54" i="11"/>
  <c r="G54" i="11"/>
  <c r="F54" i="11"/>
  <c r="E54" i="11"/>
  <c r="D54" i="11"/>
  <c r="C54" i="11"/>
  <c r="H53" i="11"/>
  <c r="G53" i="11"/>
  <c r="F53" i="11"/>
  <c r="E53" i="11"/>
  <c r="D53" i="11"/>
  <c r="C53" i="11"/>
  <c r="H52" i="11"/>
  <c r="G52" i="11"/>
  <c r="F52" i="11"/>
  <c r="E52" i="11"/>
  <c r="D52" i="11"/>
  <c r="C52" i="11"/>
  <c r="H51" i="11"/>
  <c r="G51" i="11"/>
  <c r="F51" i="11"/>
  <c r="E51" i="11"/>
  <c r="D51" i="11"/>
  <c r="C51" i="11"/>
  <c r="H50" i="11"/>
  <c r="G50" i="11"/>
  <c r="F50" i="11"/>
  <c r="E50" i="11"/>
  <c r="D50" i="11"/>
  <c r="C50" i="11"/>
  <c r="H49" i="11"/>
  <c r="G49" i="11"/>
  <c r="F49" i="11"/>
  <c r="E49" i="11"/>
  <c r="D49" i="11"/>
  <c r="C49" i="11"/>
  <c r="H48" i="11"/>
  <c r="G48" i="11"/>
  <c r="F48" i="11"/>
  <c r="E48" i="11"/>
  <c r="D48" i="11"/>
  <c r="C48" i="11"/>
  <c r="H47" i="11"/>
  <c r="G47" i="11"/>
  <c r="F47" i="11"/>
  <c r="E47" i="11"/>
  <c r="D47" i="11"/>
  <c r="C47" i="11"/>
  <c r="T46" i="11"/>
  <c r="S46" i="11"/>
  <c r="R46" i="11"/>
  <c r="G46" i="11" s="1"/>
  <c r="Q46" i="11"/>
  <c r="P46" i="11"/>
  <c r="O46" i="11"/>
  <c r="E46" i="11" s="1"/>
  <c r="N46" i="11"/>
  <c r="M46" i="11"/>
  <c r="T45" i="11"/>
  <c r="S45" i="11"/>
  <c r="R45" i="11"/>
  <c r="G45" i="11" s="1"/>
  <c r="Q45" i="11"/>
  <c r="P45" i="11"/>
  <c r="O45" i="11"/>
  <c r="E45" i="11" s="1"/>
  <c r="N45" i="11"/>
  <c r="M45" i="11"/>
  <c r="T44" i="11"/>
  <c r="S44" i="11"/>
  <c r="R44" i="11"/>
  <c r="G44" i="11" s="1"/>
  <c r="Q44" i="11"/>
  <c r="P44" i="11"/>
  <c r="O44" i="11"/>
  <c r="E44" i="11" s="1"/>
  <c r="N44" i="11"/>
  <c r="M44" i="11"/>
  <c r="T43" i="11"/>
  <c r="S43" i="11"/>
  <c r="R43" i="11"/>
  <c r="G43" i="11" s="1"/>
  <c r="Q43" i="11"/>
  <c r="P43" i="11"/>
  <c r="O43" i="11"/>
  <c r="E43" i="11" s="1"/>
  <c r="N43" i="11"/>
  <c r="M43" i="11"/>
  <c r="D43" i="11" s="1"/>
  <c r="T42" i="11"/>
  <c r="S42" i="11"/>
  <c r="R42" i="11"/>
  <c r="G42" i="11" s="1"/>
  <c r="Q42" i="11"/>
  <c r="P42" i="11"/>
  <c r="O42" i="11"/>
  <c r="E42" i="11" s="1"/>
  <c r="N42" i="11"/>
  <c r="M42" i="11"/>
  <c r="T41" i="11"/>
  <c r="S41" i="11"/>
  <c r="H41" i="11" s="1"/>
  <c r="R41" i="11"/>
  <c r="G41" i="11" s="1"/>
  <c r="Q41" i="11"/>
  <c r="P41" i="11"/>
  <c r="O41" i="11"/>
  <c r="E41" i="11" s="1"/>
  <c r="N41" i="11"/>
  <c r="M41" i="11"/>
  <c r="C41" i="11" s="1"/>
  <c r="T40" i="11"/>
  <c r="S40" i="11"/>
  <c r="R40" i="11"/>
  <c r="G40" i="11" s="1"/>
  <c r="Q40" i="11"/>
  <c r="P40" i="11"/>
  <c r="O40" i="11"/>
  <c r="E40" i="11" s="1"/>
  <c r="N40" i="11"/>
  <c r="M40" i="11"/>
  <c r="T39" i="11"/>
  <c r="S39" i="11"/>
  <c r="R39" i="11"/>
  <c r="G39" i="11" s="1"/>
  <c r="Q39" i="11"/>
  <c r="P39" i="11"/>
  <c r="O39" i="11"/>
  <c r="E39" i="11" s="1"/>
  <c r="N39" i="11"/>
  <c r="M39" i="11"/>
  <c r="T38" i="11"/>
  <c r="S38" i="11"/>
  <c r="R38" i="11"/>
  <c r="G38" i="11" s="1"/>
  <c r="Q38" i="11"/>
  <c r="P38" i="11"/>
  <c r="O38" i="11"/>
  <c r="E38" i="11" s="1"/>
  <c r="N38" i="11"/>
  <c r="M38" i="11"/>
  <c r="C38" i="11" s="1"/>
  <c r="T37" i="11"/>
  <c r="S37" i="11"/>
  <c r="R37" i="11"/>
  <c r="G37" i="11" s="1"/>
  <c r="Q37" i="11"/>
  <c r="P37" i="11"/>
  <c r="O37" i="11"/>
  <c r="E37" i="11" s="1"/>
  <c r="N37" i="11"/>
  <c r="M37" i="11"/>
  <c r="C37" i="11" s="1"/>
  <c r="T36" i="11"/>
  <c r="S36" i="11"/>
  <c r="R36" i="11"/>
  <c r="G36" i="11" s="1"/>
  <c r="Q36" i="11"/>
  <c r="F36" i="11" s="1"/>
  <c r="P36" i="11"/>
  <c r="O36" i="11"/>
  <c r="E36" i="11" s="1"/>
  <c r="N36" i="11"/>
  <c r="M36" i="11"/>
  <c r="D36" i="11" s="1"/>
  <c r="T35" i="11"/>
  <c r="S35" i="11"/>
  <c r="R35" i="11"/>
  <c r="G35" i="11" s="1"/>
  <c r="Q35" i="11"/>
  <c r="P35" i="11"/>
  <c r="O35" i="11"/>
  <c r="E35" i="11" s="1"/>
  <c r="N35" i="11"/>
  <c r="M35" i="11"/>
  <c r="D35" i="11" s="1"/>
  <c r="T34" i="11"/>
  <c r="S34" i="11"/>
  <c r="H34" i="11" s="1"/>
  <c r="R34" i="11"/>
  <c r="G34" i="11" s="1"/>
  <c r="Q34" i="11"/>
  <c r="P34" i="11"/>
  <c r="O34" i="11"/>
  <c r="N34" i="11"/>
  <c r="M34" i="11"/>
  <c r="C34" i="11" s="1"/>
  <c r="E34" i="11"/>
  <c r="T33" i="11"/>
  <c r="S33" i="11"/>
  <c r="R33" i="11"/>
  <c r="Q33" i="11"/>
  <c r="P33" i="11"/>
  <c r="O33" i="11"/>
  <c r="E33" i="11" s="1"/>
  <c r="N33" i="11"/>
  <c r="M33" i="11"/>
  <c r="C33" i="11" s="1"/>
  <c r="G33" i="11"/>
  <c r="T32" i="11"/>
  <c r="S32" i="11"/>
  <c r="R32" i="11"/>
  <c r="G32" i="11" s="1"/>
  <c r="Q32" i="11"/>
  <c r="P32" i="11"/>
  <c r="O32" i="11"/>
  <c r="N32" i="11"/>
  <c r="M32" i="11"/>
  <c r="E32" i="11"/>
  <c r="T31" i="11"/>
  <c r="S31" i="11"/>
  <c r="R31" i="11"/>
  <c r="G31" i="11" s="1"/>
  <c r="Q31" i="11"/>
  <c r="P31" i="11"/>
  <c r="O31" i="11"/>
  <c r="E31" i="11" s="1"/>
  <c r="N31" i="11"/>
  <c r="M31" i="11"/>
  <c r="T30" i="11"/>
  <c r="S30" i="11"/>
  <c r="R30" i="11"/>
  <c r="G30" i="11" s="1"/>
  <c r="Q30" i="11"/>
  <c r="P30" i="11"/>
  <c r="O30" i="11"/>
  <c r="E30" i="11" s="1"/>
  <c r="N30" i="11"/>
  <c r="M30" i="11"/>
  <c r="C30" i="11" s="1"/>
  <c r="T29" i="11"/>
  <c r="S29" i="11"/>
  <c r="R29" i="11"/>
  <c r="G29" i="11" s="1"/>
  <c r="Q29" i="11"/>
  <c r="P29" i="11"/>
  <c r="O29" i="11"/>
  <c r="E29" i="11" s="1"/>
  <c r="N29" i="11"/>
  <c r="M29" i="11"/>
  <c r="T28" i="11"/>
  <c r="S28" i="11"/>
  <c r="H28" i="11" s="1"/>
  <c r="R28" i="11"/>
  <c r="G28" i="11" s="1"/>
  <c r="Q28" i="11"/>
  <c r="P28" i="11"/>
  <c r="O28" i="11"/>
  <c r="E28" i="11" s="1"/>
  <c r="N28" i="11"/>
  <c r="M28" i="11"/>
  <c r="T27" i="11"/>
  <c r="S27" i="11"/>
  <c r="R27" i="11"/>
  <c r="G27" i="11" s="1"/>
  <c r="Q27" i="11"/>
  <c r="P27" i="11"/>
  <c r="F27" i="11" s="1"/>
  <c r="O27" i="11"/>
  <c r="E27" i="11" s="1"/>
  <c r="N27" i="11"/>
  <c r="M27" i="11"/>
  <c r="C27" i="11"/>
  <c r="T26" i="11"/>
  <c r="S26" i="11"/>
  <c r="R26" i="11"/>
  <c r="G26" i="11" s="1"/>
  <c r="Q26" i="11"/>
  <c r="P26" i="11"/>
  <c r="O26" i="11"/>
  <c r="E26" i="11" s="1"/>
  <c r="N26" i="11"/>
  <c r="M26" i="11"/>
  <c r="C26" i="11" s="1"/>
  <c r="T25" i="11"/>
  <c r="H25" i="11" s="1"/>
  <c r="S25" i="11"/>
  <c r="R25" i="11"/>
  <c r="G25" i="11" s="1"/>
  <c r="Q25" i="11"/>
  <c r="P25" i="11"/>
  <c r="O25" i="11"/>
  <c r="E25" i="11" s="1"/>
  <c r="N25" i="11"/>
  <c r="M25" i="11"/>
  <c r="C25" i="11" s="1"/>
  <c r="T24" i="11"/>
  <c r="S24" i="11"/>
  <c r="R24" i="11"/>
  <c r="G24" i="11" s="1"/>
  <c r="Q24" i="11"/>
  <c r="P24" i="11"/>
  <c r="O24" i="11"/>
  <c r="E24" i="11" s="1"/>
  <c r="N24" i="11"/>
  <c r="M24" i="11"/>
  <c r="H24" i="11"/>
  <c r="T23" i="11"/>
  <c r="S23" i="11"/>
  <c r="H23" i="11" s="1"/>
  <c r="R23" i="11"/>
  <c r="G23" i="11" s="1"/>
  <c r="Q23" i="11"/>
  <c r="P23" i="11"/>
  <c r="O23" i="11"/>
  <c r="E23" i="11" s="1"/>
  <c r="N23" i="11"/>
  <c r="M23" i="11"/>
  <c r="T22" i="11"/>
  <c r="S22" i="11"/>
  <c r="R22" i="11"/>
  <c r="G22" i="11" s="1"/>
  <c r="Q22" i="11"/>
  <c r="P22" i="11"/>
  <c r="O22" i="11"/>
  <c r="E22" i="11" s="1"/>
  <c r="N22" i="11"/>
  <c r="M22" i="11"/>
  <c r="C22" i="11" s="1"/>
  <c r="T21" i="11"/>
  <c r="S21" i="11"/>
  <c r="R21" i="11"/>
  <c r="G21" i="11" s="1"/>
  <c r="Q21" i="11"/>
  <c r="P21" i="11"/>
  <c r="O21" i="11"/>
  <c r="E21" i="11" s="1"/>
  <c r="N21" i="11"/>
  <c r="M21" i="11"/>
  <c r="B1" i="11"/>
  <c r="H150" i="11" l="1"/>
  <c r="H97" i="11"/>
  <c r="D45" i="11"/>
  <c r="F96" i="11"/>
  <c r="H42" i="11"/>
  <c r="F42" i="11"/>
  <c r="H92" i="11"/>
  <c r="D39" i="11"/>
  <c r="F139" i="11"/>
  <c r="H111" i="11"/>
  <c r="D83" i="11"/>
  <c r="H77" i="11"/>
  <c r="H102" i="11"/>
  <c r="F24" i="11"/>
  <c r="D127" i="11"/>
  <c r="H99" i="11"/>
  <c r="F21" i="11"/>
  <c r="J8" i="11" s="1"/>
  <c r="K17" i="8" s="1"/>
  <c r="F32" i="11"/>
  <c r="F22" i="11"/>
  <c r="D23" i="11"/>
  <c r="H26" i="11"/>
  <c r="H32" i="11"/>
  <c r="F34" i="11"/>
  <c r="F41" i="11"/>
  <c r="H45" i="11"/>
  <c r="D75" i="11"/>
  <c r="H86" i="11"/>
  <c r="F93" i="11"/>
  <c r="D117" i="11"/>
  <c r="H124" i="11"/>
  <c r="F126" i="11"/>
  <c r="F134" i="11"/>
  <c r="H138" i="11"/>
  <c r="H140" i="11"/>
  <c r="H142" i="11"/>
  <c r="D145" i="11"/>
  <c r="F186" i="11"/>
  <c r="F187" i="11"/>
  <c r="H22" i="11"/>
  <c r="F26" i="11"/>
  <c r="F38" i="11"/>
  <c r="H74" i="11"/>
  <c r="D79" i="11"/>
  <c r="F114" i="11"/>
  <c r="F130" i="11"/>
  <c r="F148" i="11"/>
  <c r="D196" i="11"/>
  <c r="H83" i="11"/>
  <c r="F88" i="11"/>
  <c r="C93" i="11"/>
  <c r="H94" i="11"/>
  <c r="H96" i="11"/>
  <c r="F100" i="11"/>
  <c r="D101" i="11"/>
  <c r="H112" i="11"/>
  <c r="H119" i="11"/>
  <c r="H127" i="11"/>
  <c r="F132" i="11"/>
  <c r="H146" i="11"/>
  <c r="F162" i="11"/>
  <c r="F183" i="11"/>
  <c r="D226" i="11"/>
  <c r="D227" i="11"/>
  <c r="D153" i="11"/>
  <c r="H4" i="11" s="1"/>
  <c r="F159" i="11"/>
  <c r="D164" i="11"/>
  <c r="F191" i="11"/>
  <c r="D124" i="11"/>
  <c r="D158" i="11"/>
  <c r="D188" i="11"/>
  <c r="F194" i="11"/>
  <c r="F215" i="11"/>
  <c r="D221" i="11"/>
  <c r="F46" i="11"/>
  <c r="F150" i="11"/>
  <c r="F155" i="11"/>
  <c r="D40" i="11"/>
  <c r="F92" i="11"/>
  <c r="H118" i="11"/>
  <c r="H144" i="11"/>
  <c r="H40" i="11"/>
  <c r="D118" i="11"/>
  <c r="C119" i="11"/>
  <c r="D144" i="11"/>
  <c r="F144" i="11"/>
  <c r="C145" i="11"/>
  <c r="H44" i="11"/>
  <c r="F44" i="11"/>
  <c r="H95" i="11"/>
  <c r="H43" i="11"/>
  <c r="H147" i="11"/>
  <c r="D147" i="11"/>
  <c r="D95" i="11"/>
  <c r="F146" i="11"/>
  <c r="H38" i="11"/>
  <c r="F142" i="11"/>
  <c r="F90" i="11"/>
  <c r="D116" i="11"/>
  <c r="H141" i="11"/>
  <c r="F115" i="11"/>
  <c r="D141" i="11"/>
  <c r="C141" i="11"/>
  <c r="D37" i="11"/>
  <c r="D115" i="11"/>
  <c r="H36" i="11"/>
  <c r="H88" i="11"/>
  <c r="H114" i="11"/>
  <c r="F140" i="11"/>
  <c r="D140" i="11"/>
  <c r="H113" i="11"/>
  <c r="H35" i="11"/>
  <c r="D113" i="11"/>
  <c r="D139" i="11"/>
  <c r="H136" i="11"/>
  <c r="H110" i="11"/>
  <c r="F136" i="11"/>
  <c r="D136" i="11"/>
  <c r="H31" i="11"/>
  <c r="H109" i="11"/>
  <c r="H135" i="11"/>
  <c r="F109" i="11"/>
  <c r="F135" i="11"/>
  <c r="D31" i="11"/>
  <c r="C31" i="11"/>
  <c r="H30" i="11"/>
  <c r="H82" i="11"/>
  <c r="H108" i="11"/>
  <c r="F82" i="11"/>
  <c r="F30" i="11"/>
  <c r="F108" i="11"/>
  <c r="D108" i="11"/>
  <c r="H29" i="11"/>
  <c r="F107" i="11"/>
  <c r="F133" i="11"/>
  <c r="D29" i="11"/>
  <c r="D107" i="11"/>
  <c r="D81" i="11"/>
  <c r="H80" i="11"/>
  <c r="H106" i="11"/>
  <c r="F28" i="11"/>
  <c r="F80" i="11"/>
  <c r="H131" i="11"/>
  <c r="D27" i="11"/>
  <c r="D131" i="11"/>
  <c r="D105" i="11"/>
  <c r="H104" i="11"/>
  <c r="H78" i="11"/>
  <c r="H130" i="11"/>
  <c r="F104" i="11"/>
  <c r="D104" i="11"/>
  <c r="H129" i="11"/>
  <c r="H103" i="11"/>
  <c r="D103" i="11"/>
  <c r="D77" i="11"/>
  <c r="D129" i="11"/>
  <c r="D25" i="11"/>
  <c r="H76" i="11"/>
  <c r="D97" i="11"/>
  <c r="H91" i="11"/>
  <c r="H117" i="11"/>
  <c r="H143" i="11"/>
  <c r="F39" i="11"/>
  <c r="D143" i="11"/>
  <c r="C39" i="11"/>
  <c r="C117" i="11"/>
  <c r="F112" i="11"/>
  <c r="F138" i="11"/>
  <c r="H85" i="11"/>
  <c r="H137" i="11"/>
  <c r="F33" i="11"/>
  <c r="F111" i="11"/>
  <c r="D85" i="11"/>
  <c r="D137" i="11"/>
  <c r="C45" i="11"/>
  <c r="H27" i="11"/>
  <c r="D28" i="11"/>
  <c r="C29" i="11"/>
  <c r="C35" i="11"/>
  <c r="H39" i="11"/>
  <c r="D42" i="11"/>
  <c r="H46" i="11"/>
  <c r="D76" i="11"/>
  <c r="F76" i="11"/>
  <c r="C77" i="11"/>
  <c r="F78" i="11"/>
  <c r="F83" i="11"/>
  <c r="H84" i="11"/>
  <c r="F85" i="11"/>
  <c r="D89" i="11"/>
  <c r="D91" i="11"/>
  <c r="F91" i="11"/>
  <c r="D94" i="11"/>
  <c r="C95" i="11"/>
  <c r="H98" i="11"/>
  <c r="H107" i="11"/>
  <c r="D110" i="11"/>
  <c r="F116" i="11"/>
  <c r="F120" i="11"/>
  <c r="H121" i="11"/>
  <c r="H123" i="11"/>
  <c r="D128" i="11"/>
  <c r="F128" i="11"/>
  <c r="C129" i="11"/>
  <c r="F131" i="11"/>
  <c r="H132" i="11"/>
  <c r="D133" i="11"/>
  <c r="D135" i="11"/>
  <c r="D142" i="11"/>
  <c r="C143" i="11"/>
  <c r="D148" i="11"/>
  <c r="H149" i="11"/>
  <c r="D150" i="11"/>
  <c r="C23" i="11"/>
  <c r="F29" i="11"/>
  <c r="F35" i="11"/>
  <c r="F40" i="11"/>
  <c r="D41" i="11"/>
  <c r="F75" i="11"/>
  <c r="H81" i="11"/>
  <c r="C83" i="11"/>
  <c r="D84" i="11"/>
  <c r="C85" i="11"/>
  <c r="D87" i="11"/>
  <c r="D92" i="11"/>
  <c r="F95" i="11"/>
  <c r="D102" i="11"/>
  <c r="C103" i="11"/>
  <c r="D109" i="11"/>
  <c r="D111" i="11"/>
  <c r="H115" i="11"/>
  <c r="F117" i="11"/>
  <c r="H120" i="11"/>
  <c r="H122" i="11"/>
  <c r="F124" i="11"/>
  <c r="H128" i="11"/>
  <c r="D132" i="11"/>
  <c r="H133" i="11"/>
  <c r="D134" i="11"/>
  <c r="H139" i="11"/>
  <c r="F141" i="11"/>
  <c r="F143" i="11"/>
  <c r="F147" i="11"/>
  <c r="H148" i="11"/>
  <c r="D149" i="11"/>
  <c r="C105" i="11"/>
  <c r="D33" i="11"/>
  <c r="H21" i="11"/>
  <c r="L8" i="11" s="1"/>
  <c r="H125" i="11"/>
  <c r="H73" i="11"/>
  <c r="F125" i="11"/>
  <c r="D73" i="11"/>
  <c r="H6" i="11" s="1"/>
  <c r="D125" i="11"/>
  <c r="D21" i="11"/>
  <c r="C21" i="11"/>
  <c r="C73" i="11"/>
  <c r="G6" i="11" s="1"/>
  <c r="D99" i="11"/>
  <c r="H5" i="11" s="1"/>
  <c r="F156" i="11"/>
  <c r="D161" i="11"/>
  <c r="D185" i="11"/>
  <c r="D190" i="11"/>
  <c r="D155" i="11"/>
  <c r="D156" i="11"/>
  <c r="F158" i="11"/>
  <c r="D193" i="11"/>
  <c r="F217" i="11"/>
  <c r="D219" i="11"/>
  <c r="F227" i="11"/>
  <c r="D166" i="11"/>
  <c r="D218" i="11"/>
  <c r="F220" i="11"/>
  <c r="D224" i="11"/>
  <c r="F153" i="11"/>
  <c r="F154" i="11"/>
  <c r="F166" i="11"/>
  <c r="F190" i="11"/>
  <c r="D213" i="11"/>
  <c r="F218" i="11"/>
  <c r="C43" i="11"/>
  <c r="H33" i="11"/>
  <c r="F73" i="11"/>
  <c r="J6" i="11" s="1"/>
  <c r="D74" i="11"/>
  <c r="F87" i="11"/>
  <c r="F94" i="11"/>
  <c r="F103" i="11"/>
  <c r="F119" i="11"/>
  <c r="C127" i="11"/>
  <c r="C137" i="11"/>
  <c r="C217" i="11"/>
  <c r="D217" i="11"/>
  <c r="F25" i="11"/>
  <c r="F37" i="11"/>
  <c r="H37" i="11"/>
  <c r="F45" i="11"/>
  <c r="D46" i="11"/>
  <c r="F79" i="11"/>
  <c r="D80" i="11"/>
  <c r="F86" i="11"/>
  <c r="F102" i="11"/>
  <c r="F110" i="11"/>
  <c r="D112" i="11"/>
  <c r="C113" i="11"/>
  <c r="F127" i="11"/>
  <c r="F23" i="11"/>
  <c r="D24" i="11"/>
  <c r="F31" i="11"/>
  <c r="D32" i="11"/>
  <c r="F43" i="11"/>
  <c r="D44" i="11"/>
  <c r="F77" i="11"/>
  <c r="D78" i="11"/>
  <c r="D88" i="11"/>
  <c r="D96" i="11"/>
  <c r="F118" i="11"/>
  <c r="D120" i="11"/>
  <c r="C225" i="11"/>
  <c r="D225" i="11"/>
  <c r="F99" i="11"/>
  <c r="J5" i="11" s="1"/>
  <c r="D100" i="11"/>
  <c r="D154" i="11"/>
  <c r="D160" i="11"/>
  <c r="D162" i="11"/>
  <c r="D184" i="11"/>
  <c r="D186" i="11"/>
  <c r="D192" i="11"/>
  <c r="D194" i="11"/>
  <c r="F213" i="11"/>
  <c r="D215" i="11"/>
  <c r="F216" i="11"/>
  <c r="F221" i="11"/>
  <c r="D223" i="11"/>
  <c r="F224" i="11"/>
  <c r="F81" i="11"/>
  <c r="D82" i="11"/>
  <c r="F89" i="11"/>
  <c r="D90" i="11"/>
  <c r="F97" i="11"/>
  <c r="D98" i="11"/>
  <c r="F105" i="11"/>
  <c r="D106" i="11"/>
  <c r="F113" i="11"/>
  <c r="D114" i="11"/>
  <c r="F121" i="11"/>
  <c r="D122" i="11"/>
  <c r="F129" i="11"/>
  <c r="D130" i="11"/>
  <c r="F137" i="11"/>
  <c r="D138" i="11"/>
  <c r="F145" i="11"/>
  <c r="D146" i="11"/>
  <c r="D157" i="11"/>
  <c r="F161" i="11"/>
  <c r="D163" i="11"/>
  <c r="F164" i="11"/>
  <c r="D165" i="11"/>
  <c r="F185" i="11"/>
  <c r="D187" i="11"/>
  <c r="F188" i="11"/>
  <c r="D189" i="11"/>
  <c r="F193" i="11"/>
  <c r="D195" i="11"/>
  <c r="F196" i="11"/>
  <c r="D197" i="11"/>
  <c r="F214" i="11"/>
  <c r="F222" i="11"/>
  <c r="F157" i="11"/>
  <c r="D159" i="11"/>
  <c r="F160" i="11"/>
  <c r="F165" i="11"/>
  <c r="D167" i="11"/>
  <c r="D183" i="11"/>
  <c r="F184" i="11"/>
  <c r="F189" i="11"/>
  <c r="D191" i="11"/>
  <c r="F192" i="11"/>
  <c r="F197" i="11"/>
  <c r="D214" i="11"/>
  <c r="D220" i="11"/>
  <c r="D222" i="11"/>
  <c r="E151" i="10"/>
  <c r="F151" i="10"/>
  <c r="L5" i="11"/>
  <c r="G5" i="11"/>
  <c r="K5" i="11"/>
  <c r="G7" i="11"/>
  <c r="I8" i="11"/>
  <c r="K15" i="8" s="1"/>
  <c r="L4" i="11"/>
  <c r="L6" i="11"/>
  <c r="J7" i="11"/>
  <c r="H8" i="11"/>
  <c r="D22" i="11"/>
  <c r="D26" i="11"/>
  <c r="D30" i="11"/>
  <c r="D34" i="11"/>
  <c r="D38" i="11"/>
  <c r="G4" i="11"/>
  <c r="K4" i="11"/>
  <c r="I5" i="11"/>
  <c r="K6" i="11"/>
  <c r="I7" i="11"/>
  <c r="K14" i="8" s="1"/>
  <c r="N14" i="8" s="1"/>
  <c r="O14" i="8" s="1"/>
  <c r="G8" i="11"/>
  <c r="K8" i="11"/>
  <c r="K19" i="8" s="1"/>
  <c r="C24" i="11"/>
  <c r="C28" i="11"/>
  <c r="C32" i="11"/>
  <c r="C36" i="11"/>
  <c r="C40" i="11"/>
  <c r="C42" i="11"/>
  <c r="C44" i="11"/>
  <c r="C46" i="11"/>
  <c r="C74" i="11"/>
  <c r="C76" i="11"/>
  <c r="C78" i="11"/>
  <c r="C80" i="11"/>
  <c r="C82" i="11"/>
  <c r="C84" i="11"/>
  <c r="C86" i="11"/>
  <c r="C88" i="11"/>
  <c r="C90" i="11"/>
  <c r="C92" i="11"/>
  <c r="C94" i="11"/>
  <c r="C96" i="11"/>
  <c r="C98" i="11"/>
  <c r="C100" i="11"/>
  <c r="C102" i="11"/>
  <c r="C104" i="11"/>
  <c r="C106" i="11"/>
  <c r="C108" i="11"/>
  <c r="C110" i="11"/>
  <c r="C112" i="11"/>
  <c r="C114" i="11"/>
  <c r="C116" i="11"/>
  <c r="C118" i="11"/>
  <c r="C120" i="11"/>
  <c r="C122" i="11"/>
  <c r="C124" i="11"/>
  <c r="C126" i="11"/>
  <c r="C128" i="11"/>
  <c r="C130" i="11"/>
  <c r="C132" i="11"/>
  <c r="C134" i="11"/>
  <c r="C136" i="11"/>
  <c r="C138" i="11"/>
  <c r="C140" i="11"/>
  <c r="C142" i="11"/>
  <c r="C144" i="11"/>
  <c r="C146" i="11"/>
  <c r="C148" i="11"/>
  <c r="C150" i="11"/>
  <c r="H7" i="11"/>
  <c r="K7" i="11"/>
  <c r="K18" i="8" s="1"/>
  <c r="J4" i="11"/>
  <c r="L7" i="11"/>
  <c r="I4" i="11"/>
  <c r="I6" i="11"/>
  <c r="K16" i="8" l="1"/>
  <c r="K50" i="8"/>
  <c r="N48" i="8"/>
  <c r="N12" i="8"/>
  <c r="E28" i="4"/>
  <c r="F28" i="4"/>
  <c r="G28" i="4"/>
  <c r="D28" i="4"/>
  <c r="H27" i="4"/>
  <c r="H26" i="4"/>
  <c r="F136" i="10"/>
  <c r="D136" i="10"/>
  <c r="D128" i="10"/>
  <c r="N26" i="13" s="1"/>
  <c r="F121" i="10"/>
  <c r="D121" i="10"/>
  <c r="F111" i="10"/>
  <c r="D111" i="10"/>
  <c r="F97" i="10"/>
  <c r="F84" i="10"/>
  <c r="D84" i="10"/>
  <c r="D18" i="10"/>
  <c r="C114" i="10" l="1"/>
  <c r="O48" i="8"/>
  <c r="R48" i="8"/>
  <c r="H28" i="4"/>
  <c r="H62"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9" i="8"/>
  <c r="N50" i="8"/>
  <c r="N51" i="8"/>
  <c r="N52" i="8"/>
  <c r="N53" i="8"/>
  <c r="N54" i="8"/>
  <c r="N55" i="8"/>
  <c r="N56" i="8"/>
  <c r="N57" i="8"/>
  <c r="N58" i="8"/>
  <c r="N59" i="8"/>
  <c r="N60" i="8"/>
  <c r="N61" i="8"/>
  <c r="O61" i="8" s="1"/>
  <c r="C1" i="16" l="1"/>
  <c r="O63" i="8"/>
  <c r="O53" i="8"/>
  <c r="R53" i="8"/>
  <c r="O49" i="8"/>
  <c r="R49" i="8"/>
  <c r="O40" i="8"/>
  <c r="R40" i="8"/>
  <c r="O36" i="8"/>
  <c r="R36" i="8"/>
  <c r="O28" i="8"/>
  <c r="R28" i="8"/>
  <c r="O24" i="8"/>
  <c r="R24" i="8"/>
  <c r="O16" i="8"/>
  <c r="R16" i="8"/>
  <c r="O59" i="8"/>
  <c r="R59" i="8"/>
  <c r="O55" i="8"/>
  <c r="R55" i="8"/>
  <c r="O51" i="8"/>
  <c r="R51" i="8"/>
  <c r="O46" i="8"/>
  <c r="R46" i="8"/>
  <c r="O42" i="8"/>
  <c r="R42" i="8"/>
  <c r="O38" i="8"/>
  <c r="R38" i="8"/>
  <c r="O34" i="8"/>
  <c r="R34" i="8"/>
  <c r="O30" i="8"/>
  <c r="R30" i="8"/>
  <c r="O26" i="8"/>
  <c r="R26" i="8"/>
  <c r="O22" i="8"/>
  <c r="R22" i="8"/>
  <c r="O18" i="8"/>
  <c r="R18" i="8"/>
  <c r="R14" i="8"/>
  <c r="O60" i="8"/>
  <c r="R60" i="8"/>
  <c r="O56" i="8"/>
  <c r="R56" i="8"/>
  <c r="O52" i="8"/>
  <c r="R52" i="8"/>
  <c r="O47" i="8"/>
  <c r="R47" i="8"/>
  <c r="O43" i="8"/>
  <c r="R43" i="8"/>
  <c r="O39" i="8"/>
  <c r="R39" i="8"/>
  <c r="O35" i="8"/>
  <c r="R35" i="8"/>
  <c r="O31" i="8"/>
  <c r="R31" i="8"/>
  <c r="O27" i="8"/>
  <c r="R27" i="8"/>
  <c r="O23" i="8"/>
  <c r="R23" i="8"/>
  <c r="O19" i="8"/>
  <c r="R19" i="8"/>
  <c r="O15" i="8"/>
  <c r="R15" i="8"/>
  <c r="O57" i="8"/>
  <c r="R57" i="8"/>
  <c r="O44" i="8"/>
  <c r="R44" i="8"/>
  <c r="O32" i="8"/>
  <c r="R32" i="8"/>
  <c r="O20" i="8"/>
  <c r="R20" i="8"/>
  <c r="O58" i="8"/>
  <c r="R58" i="8"/>
  <c r="O54" i="8"/>
  <c r="R54" i="8"/>
  <c r="O50" i="8"/>
  <c r="R50" i="8"/>
  <c r="O45" i="8"/>
  <c r="R45" i="8"/>
  <c r="O41" i="8"/>
  <c r="R41" i="8"/>
  <c r="O37" i="8"/>
  <c r="R37" i="8"/>
  <c r="O33" i="8"/>
  <c r="R33" i="8"/>
  <c r="O29" i="8"/>
  <c r="R29" i="8"/>
  <c r="O25" i="8"/>
  <c r="R25" i="8"/>
  <c r="O21" i="8"/>
  <c r="R21" i="8"/>
  <c r="O17" i="8"/>
  <c r="R17" i="8"/>
  <c r="O13" i="8"/>
  <c r="R13" i="8"/>
  <c r="I61" i="8"/>
  <c r="I17" i="8"/>
  <c r="I21" i="8"/>
  <c r="I25" i="8"/>
  <c r="I29" i="8"/>
  <c r="I33" i="8"/>
  <c r="I37" i="8"/>
  <c r="I41" i="8"/>
  <c r="I45" i="8"/>
  <c r="I49" i="8"/>
  <c r="I53" i="8"/>
  <c r="I57" i="8"/>
  <c r="I13" i="8"/>
  <c r="I18" i="8"/>
  <c r="I26" i="8"/>
  <c r="I34" i="8"/>
  <c r="I42" i="8"/>
  <c r="I50" i="8"/>
  <c r="I16" i="8"/>
  <c r="I20" i="8"/>
  <c r="I24" i="8"/>
  <c r="I28" i="8"/>
  <c r="I32" i="8"/>
  <c r="I36" i="8"/>
  <c r="I40" i="8"/>
  <c r="I44" i="8"/>
  <c r="I48" i="8"/>
  <c r="I52" i="8"/>
  <c r="I56" i="8"/>
  <c r="I60" i="8"/>
  <c r="I14" i="8"/>
  <c r="I22" i="8"/>
  <c r="I30" i="8"/>
  <c r="I38" i="8"/>
  <c r="I46" i="8"/>
  <c r="I54" i="8"/>
  <c r="I58" i="8"/>
  <c r="I15" i="8"/>
  <c r="I19" i="8"/>
  <c r="I23" i="8"/>
  <c r="I27" i="8"/>
  <c r="I31" i="8"/>
  <c r="I35" i="8"/>
  <c r="I39" i="8"/>
  <c r="I43" i="8"/>
  <c r="I47" i="8"/>
  <c r="I51" i="8"/>
  <c r="I55" i="8"/>
  <c r="I59" i="8"/>
  <c r="O62" i="8" l="1"/>
  <c r="O64" i="8" s="1"/>
  <c r="E6" i="16"/>
  <c r="C6" i="16"/>
  <c r="G21" i="16"/>
  <c r="E21" i="16"/>
  <c r="F21" i="16"/>
  <c r="D6" i="16"/>
  <c r="C21" i="16"/>
  <c r="D21" i="16"/>
  <c r="C131" i="10"/>
  <c r="I62" i="8"/>
  <c r="O66" i="8" l="1"/>
  <c r="O67" i="8" s="1"/>
  <c r="D8" i="16"/>
  <c r="C8" i="16"/>
  <c r="F30" i="16"/>
  <c r="F28" i="16"/>
  <c r="F29" i="16"/>
  <c r="E8" i="16"/>
  <c r="C29" i="16"/>
  <c r="C28" i="16"/>
  <c r="C30" i="16"/>
  <c r="G28" i="16"/>
  <c r="G30" i="16"/>
  <c r="G29" i="16"/>
  <c r="D28" i="16"/>
  <c r="D30" i="16"/>
  <c r="D29" i="16"/>
  <c r="E30" i="16"/>
  <c r="E29" i="16"/>
  <c r="E28" i="16"/>
  <c r="J69" i="8"/>
  <c r="O69" i="8" s="1"/>
  <c r="J68" i="8"/>
  <c r="O68" i="8" s="1"/>
  <c r="O70" i="8" l="1"/>
  <c r="L46" i="13" s="1"/>
  <c r="H29" i="16"/>
  <c r="H28" i="16"/>
  <c r="C61" i="10" s="1"/>
  <c r="C18" i="16"/>
  <c r="C73" i="10" s="1"/>
  <c r="C70" i="10" s="1"/>
  <c r="H30" i="16"/>
  <c r="C9" i="16"/>
  <c r="M45" i="9"/>
  <c r="N45" i="9" s="1"/>
  <c r="C65" i="10"/>
  <c r="C66" i="10"/>
  <c r="C62" i="10"/>
  <c r="C63" i="10"/>
  <c r="D67" i="10"/>
  <c r="D138" i="10" s="1"/>
  <c r="L13" i="14" s="1"/>
  <c r="L20" i="14" s="1"/>
  <c r="L29" i="14" s="1"/>
  <c r="L31" i="14" s="1"/>
  <c r="L35" i="14" s="1"/>
  <c r="F17" i="4" l="1"/>
  <c r="K9" i="4" s="1"/>
  <c r="E67" i="10"/>
  <c r="C127" i="10" s="1"/>
  <c r="C124" i="10" s="1"/>
  <c r="E138" i="10"/>
  <c r="E148" i="10" s="1"/>
  <c r="E150" i="10" s="1"/>
  <c r="E152" i="10" s="1"/>
  <c r="E154" i="10" s="1"/>
  <c r="F67" i="10"/>
  <c r="F138" i="10" s="1"/>
  <c r="F148" i="10" s="1"/>
  <c r="F150" i="10" s="1"/>
  <c r="F152" i="10" s="1"/>
  <c r="F154" i="10" s="1"/>
  <c r="E156" i="10" l="1"/>
  <c r="L37" i="14" s="1"/>
  <c r="L40" i="14" s="1"/>
  <c r="K10" i="4"/>
</calcChain>
</file>

<file path=xl/comments1.xml><?xml version="1.0" encoding="utf-8"?>
<comments xmlns="http://schemas.openxmlformats.org/spreadsheetml/2006/main">
  <authors>
    <author>ADOH User</author>
  </authors>
  <commentList>
    <comment ref="H14" authorId="0">
      <text>
        <r>
          <rPr>
            <b/>
            <sz val="9"/>
            <color indexed="81"/>
            <rFont val="Tahoma"/>
            <family val="2"/>
          </rPr>
          <t>ADOH User:</t>
        </r>
        <r>
          <rPr>
            <sz val="9"/>
            <color indexed="81"/>
            <rFont val="Tahoma"/>
            <family val="2"/>
          </rPr>
          <t xml:space="preserve">
Should be as follows:
####.##
(i.e. 4213.02)</t>
        </r>
      </text>
    </comment>
    <comment ref="C15" authorId="0">
      <text>
        <r>
          <rPr>
            <sz val="9"/>
            <color indexed="81"/>
            <rFont val="Tahoma"/>
            <family val="2"/>
          </rPr>
          <t>Should be positive number (i.e. 33.418077)</t>
        </r>
      </text>
    </comment>
    <comment ref="H15" authorId="0">
      <text>
        <r>
          <rPr>
            <sz val="9"/>
            <color indexed="81"/>
            <rFont val="Tahoma"/>
            <family val="2"/>
          </rPr>
          <t>Should be negative number
(i.e. -111.850968)</t>
        </r>
      </text>
    </comment>
    <comment ref="I26" authorId="0">
      <text>
        <r>
          <rPr>
            <b/>
            <sz val="9"/>
            <color indexed="81"/>
            <rFont val="Tahoma"/>
            <family val="2"/>
          </rPr>
          <t>ADOH User:</t>
        </r>
        <r>
          <rPr>
            <sz val="9"/>
            <color indexed="81"/>
            <rFont val="Tahoma"/>
            <family val="2"/>
          </rPr>
          <t xml:space="preserve">
Insert number of units restricted to each income level in this column.</t>
        </r>
      </text>
    </comment>
    <comment ref="B31" authorId="0">
      <text>
        <r>
          <rPr>
            <b/>
            <sz val="9"/>
            <color indexed="81"/>
            <rFont val="Tahoma"/>
            <family val="2"/>
          </rPr>
          <t>ADOH User:</t>
        </r>
        <r>
          <rPr>
            <sz val="9"/>
            <color indexed="81"/>
            <rFont val="Tahoma"/>
            <family val="2"/>
          </rPr>
          <t xml:space="preserve">
Check all that apply:</t>
        </r>
      </text>
    </comment>
    <comment ref="G33" authorId="0">
      <text>
        <r>
          <rPr>
            <b/>
            <sz val="9"/>
            <color indexed="81"/>
            <rFont val="Tahoma"/>
            <family val="2"/>
          </rPr>
          <t>ADOH User:</t>
        </r>
        <r>
          <rPr>
            <sz val="9"/>
            <color indexed="81"/>
            <rFont val="Tahoma"/>
            <family val="2"/>
          </rPr>
          <t xml:space="preserve">
Enter number of units dedicated to each population in this column.</t>
        </r>
      </text>
    </comment>
    <comment ref="B40" authorId="0">
      <text>
        <r>
          <rPr>
            <b/>
            <sz val="9"/>
            <color indexed="81"/>
            <rFont val="Tahoma"/>
            <family val="2"/>
          </rPr>
          <t>ADOH User:</t>
        </r>
        <r>
          <rPr>
            <sz val="9"/>
            <color indexed="81"/>
            <rFont val="Tahoma"/>
            <family val="2"/>
          </rPr>
          <t xml:space="preserve">
Insert number of New Construction Units of each unit type in this column.</t>
        </r>
      </text>
    </comment>
    <comment ref="C40" authorId="0">
      <text>
        <r>
          <rPr>
            <b/>
            <sz val="9"/>
            <color indexed="81"/>
            <rFont val="Tahoma"/>
            <family val="2"/>
          </rPr>
          <t>ADOH User:</t>
        </r>
        <r>
          <rPr>
            <sz val="9"/>
            <color indexed="81"/>
            <rFont val="Tahoma"/>
            <family val="2"/>
          </rPr>
          <t xml:space="preserve">
Insert number of Adaptive Re-Use Units of each unit type in this column.</t>
        </r>
      </text>
    </comment>
    <comment ref="D40" authorId="0">
      <text>
        <r>
          <rPr>
            <b/>
            <sz val="9"/>
            <color indexed="81"/>
            <rFont val="Tahoma"/>
            <family val="2"/>
          </rPr>
          <t>ADOH User:</t>
        </r>
        <r>
          <rPr>
            <sz val="9"/>
            <color indexed="81"/>
            <rFont val="Tahoma"/>
            <family val="2"/>
          </rPr>
          <t xml:space="preserve">
Insert number of Rehabilitation and/or Adaptive Re-Use Units of each unit type in this column.</t>
        </r>
      </text>
    </comment>
    <comment ref="H45" authorId="0">
      <text>
        <r>
          <rPr>
            <b/>
            <sz val="9"/>
            <color indexed="81"/>
            <rFont val="Tahoma"/>
            <family val="2"/>
          </rPr>
          <t>ADOH User:</t>
        </r>
        <r>
          <rPr>
            <sz val="9"/>
            <color indexed="81"/>
            <rFont val="Tahoma"/>
            <family val="2"/>
          </rPr>
          <t xml:space="preserve">
Not specifically Households with Children
</t>
        </r>
      </text>
    </comment>
    <comment ref="B53" authorId="0">
      <text>
        <r>
          <rPr>
            <b/>
            <sz val="9"/>
            <color indexed="81"/>
            <rFont val="Tahoma"/>
            <family val="2"/>
          </rPr>
          <t>ADOH User:</t>
        </r>
        <r>
          <rPr>
            <sz val="9"/>
            <color indexed="81"/>
            <rFont val="Tahoma"/>
            <family val="2"/>
          </rPr>
          <t xml:space="preserve">
Enter year Project received an allocation of LIHTC.</t>
        </r>
      </text>
    </comment>
    <comment ref="F53" authorId="0">
      <text>
        <r>
          <rPr>
            <b/>
            <sz val="9"/>
            <color indexed="81"/>
            <rFont val="Tahoma"/>
            <family val="2"/>
          </rPr>
          <t>ADOH User:</t>
        </r>
        <r>
          <rPr>
            <sz val="9"/>
            <color indexed="81"/>
            <rFont val="Tahoma"/>
            <family val="2"/>
          </rPr>
          <t xml:space="preserve">
Insert first year that credits were taken:</t>
        </r>
      </text>
    </comment>
  </commentList>
</comments>
</file>

<file path=xl/comments2.xml><?xml version="1.0" encoding="utf-8"?>
<comments xmlns="http://schemas.openxmlformats.org/spreadsheetml/2006/main">
  <authors>
    <author>ADOH User</author>
  </authors>
  <commentList>
    <comment ref="A16" authorId="0">
      <text>
        <r>
          <rPr>
            <sz val="9"/>
            <color indexed="81"/>
            <rFont val="Tahoma"/>
            <family val="2"/>
          </rPr>
          <t xml:space="preserve">Insert Other Development Team Member here, if applicable. (i.e. consultant)
</t>
        </r>
      </text>
    </comment>
  </commentList>
</comments>
</file>

<file path=xl/comments3.xml><?xml version="1.0" encoding="utf-8"?>
<comments xmlns="http://schemas.openxmlformats.org/spreadsheetml/2006/main">
  <authors>
    <author>ADOH User</author>
  </authors>
  <commentList>
    <comment ref="E8" authorId="0">
      <text>
        <r>
          <rPr>
            <b/>
            <sz val="9"/>
            <color indexed="81"/>
            <rFont val="Tahoma"/>
            <family val="2"/>
          </rPr>
          <t>ADOH User:</t>
        </r>
        <r>
          <rPr>
            <sz val="9"/>
            <color indexed="81"/>
            <rFont val="Tahoma"/>
            <family val="2"/>
          </rPr>
          <t xml:space="preserve">
Refer to QAP for definition of Residential Floor Area and Non-Residential Floor Area</t>
        </r>
      </text>
    </comment>
    <comment ref="F8" authorId="0">
      <text>
        <r>
          <rPr>
            <b/>
            <sz val="9"/>
            <color indexed="81"/>
            <rFont val="Tahoma"/>
            <family val="2"/>
          </rPr>
          <t>ADOH User:</t>
        </r>
        <r>
          <rPr>
            <sz val="9"/>
            <color indexed="81"/>
            <rFont val="Tahoma"/>
            <family val="2"/>
          </rPr>
          <t xml:space="preserve">
Refer to QAP definition for Residential Gross Floor Area and Non-Residential Gross Floor Area</t>
        </r>
      </text>
    </comment>
    <comment ref="A9" authorId="0">
      <text>
        <r>
          <rPr>
            <sz val="9"/>
            <color indexed="81"/>
            <rFont val="Tahoma"/>
            <family val="2"/>
          </rPr>
          <t>If Project will receive rent from employee unit, and employee household will qualify at or below 60% AMI, include unit here rather than as Market Unit or "Employee Unit" below.</t>
        </r>
      </text>
    </comment>
    <comment ref="J9" authorId="0">
      <text>
        <r>
          <rPr>
            <b/>
            <sz val="9"/>
            <color indexed="81"/>
            <rFont val="Tahoma"/>
            <family val="2"/>
          </rPr>
          <t>ADOH User:</t>
        </r>
        <r>
          <rPr>
            <sz val="9"/>
            <color indexed="81"/>
            <rFont val="Tahoma"/>
            <family val="2"/>
          </rPr>
          <t xml:space="preserve">
Square Footage is based upon Total Project Square Footage (Construction Gross Area)</t>
        </r>
      </text>
    </comment>
    <comment ref="K9" authorId="0">
      <text>
        <r>
          <rPr>
            <b/>
            <sz val="9"/>
            <color indexed="81"/>
            <rFont val="Tahoma"/>
            <family val="2"/>
          </rPr>
          <t>ADOH User:</t>
        </r>
        <r>
          <rPr>
            <sz val="9"/>
            <color indexed="81"/>
            <rFont val="Tahoma"/>
            <family val="2"/>
          </rPr>
          <t xml:space="preserve">
Total amount to be divided by the Total Project Square Footage is subject to adjustment, as stated in Section 7.1(D)(a)(i).</t>
        </r>
      </text>
    </comment>
    <comment ref="L9" authorId="0">
      <text>
        <r>
          <rPr>
            <b/>
            <sz val="9"/>
            <color indexed="81"/>
            <rFont val="Tahoma"/>
            <family val="2"/>
          </rPr>
          <t>ADOH User:</t>
        </r>
        <r>
          <rPr>
            <sz val="9"/>
            <color indexed="81"/>
            <rFont val="Tahoma"/>
            <family val="2"/>
          </rPr>
          <t xml:space="preserve">
Projects which exceed this amount are not  eligible for ADOH Gap Financing.</t>
        </r>
      </text>
    </comment>
    <comment ref="A10" authorId="0">
      <text>
        <r>
          <rPr>
            <sz val="9"/>
            <color indexed="81"/>
            <rFont val="Tahoma"/>
            <family val="2"/>
          </rPr>
          <t>If employee occupying an employee unit willl pay rent, include as market unit unless the employee's household will income qualify at 60% or below.</t>
        </r>
      </text>
    </comment>
    <comment ref="J10" authorId="0">
      <text>
        <r>
          <rPr>
            <b/>
            <sz val="9"/>
            <color indexed="81"/>
            <rFont val="Tahoma"/>
            <family val="2"/>
          </rPr>
          <t>ADOH User:</t>
        </r>
        <r>
          <rPr>
            <sz val="9"/>
            <color indexed="81"/>
            <rFont val="Tahoma"/>
            <family val="2"/>
          </rPr>
          <t xml:space="preserve">
Square Footage is based upon Total Project Square Footage (Construction Gross Area)</t>
        </r>
      </text>
    </comment>
    <comment ref="L10" authorId="0">
      <text>
        <r>
          <rPr>
            <b/>
            <sz val="9"/>
            <color indexed="81"/>
            <rFont val="Tahoma"/>
            <family val="2"/>
          </rPr>
          <t>ADOH User:</t>
        </r>
        <r>
          <rPr>
            <sz val="9"/>
            <color indexed="81"/>
            <rFont val="Tahoma"/>
            <family val="2"/>
          </rPr>
          <t xml:space="preserve">
The maximum eligible basis is limited to this amount per square foot.</t>
        </r>
      </text>
    </comment>
    <comment ref="E11" authorId="0">
      <text>
        <r>
          <rPr>
            <b/>
            <sz val="9"/>
            <color indexed="81"/>
            <rFont val="Tahoma"/>
            <family val="2"/>
          </rPr>
          <t>ADOH User:</t>
        </r>
        <r>
          <rPr>
            <sz val="9"/>
            <color indexed="81"/>
            <rFont val="Tahoma"/>
            <family val="2"/>
          </rPr>
          <t xml:space="preserve">
This number should be equal to the square footage of the Residential Floor Area</t>
        </r>
      </text>
    </comment>
    <comment ref="F11" authorId="0">
      <text>
        <r>
          <rPr>
            <b/>
            <sz val="9"/>
            <color indexed="81"/>
            <rFont val="Tahoma"/>
            <family val="2"/>
          </rPr>
          <t>ADOH User:</t>
        </r>
        <r>
          <rPr>
            <sz val="9"/>
            <color indexed="81"/>
            <rFont val="Tahoma"/>
            <family val="2"/>
          </rPr>
          <t xml:space="preserve">
This number should equal the Residential Gross Floor Area.</t>
        </r>
      </text>
    </comment>
    <comment ref="D12" authorId="0">
      <text>
        <r>
          <rPr>
            <sz val="9"/>
            <color indexed="81"/>
            <rFont val="Tahoma"/>
            <family val="2"/>
          </rPr>
          <t>Applicable Fraction: Percentage of Low Income Units for use in determining the Applicable Fraction</t>
        </r>
      </text>
    </comment>
    <comment ref="E12" authorId="0">
      <text>
        <r>
          <rPr>
            <sz val="9"/>
            <color indexed="81"/>
            <rFont val="Tahoma"/>
            <family val="2"/>
          </rPr>
          <t xml:space="preserve">Percentage of Low Income Floor Area
for Applicable Fraction determination.
</t>
        </r>
      </text>
    </comment>
    <comment ref="A14" authorId="0">
      <text>
        <r>
          <rPr>
            <b/>
            <sz val="9"/>
            <color indexed="81"/>
            <rFont val="Tahoma"/>
            <family val="2"/>
          </rPr>
          <t>ADOH User:</t>
        </r>
        <r>
          <rPr>
            <sz val="9"/>
            <color indexed="81"/>
            <rFont val="Tahoma"/>
            <family val="2"/>
          </rPr>
          <t xml:space="preserve">
Only enter employee units for which no rent wiill be charged.  </t>
        </r>
      </text>
    </comment>
    <comment ref="E16" authorId="0">
      <text>
        <r>
          <rPr>
            <b/>
            <sz val="9"/>
            <color indexed="81"/>
            <rFont val="Tahoma"/>
            <family val="2"/>
          </rPr>
          <t>ADOH User:</t>
        </r>
        <r>
          <rPr>
            <sz val="9"/>
            <color indexed="81"/>
            <rFont val="Tahoma"/>
            <family val="2"/>
          </rPr>
          <t xml:space="preserve">
Refer to QAP definition of Total Project Square Footage (Construction Gross Area).</t>
        </r>
      </text>
    </comment>
    <comment ref="D26" authorId="0">
      <text>
        <r>
          <rPr>
            <b/>
            <sz val="9"/>
            <color indexed="81"/>
            <rFont val="Tahoma"/>
            <family val="2"/>
          </rPr>
          <t>ADOH User:</t>
        </r>
        <r>
          <rPr>
            <sz val="9"/>
            <color indexed="81"/>
            <rFont val="Tahoma"/>
            <family val="2"/>
          </rPr>
          <t xml:space="preserve">
Enter Number of 1-story residential buildings here.</t>
        </r>
      </text>
    </comment>
    <comment ref="H48" authorId="0">
      <text>
        <r>
          <rPr>
            <b/>
            <sz val="9"/>
            <color indexed="81"/>
            <rFont val="Tahoma"/>
            <family val="2"/>
          </rPr>
          <t>ADOH User:</t>
        </r>
        <r>
          <rPr>
            <sz val="9"/>
            <color indexed="81"/>
            <rFont val="Tahoma"/>
            <family val="2"/>
          </rPr>
          <t xml:space="preserve">
If Local Government is mandating a method other than the Energy Consumption Model for its assisted Units, include the Energy Consumption Model Units here, and attach a separate sheet documenting the amount and method required by the Local Government for its assisted Units.</t>
        </r>
      </text>
    </comment>
    <comment ref="J48" authorId="0">
      <text>
        <r>
          <rPr>
            <sz val="9"/>
            <color indexed="81"/>
            <rFont val="Tahoma"/>
            <family val="2"/>
          </rPr>
          <t>If Owner Payiing All Utilities, leave effective date blank</t>
        </r>
      </text>
    </comment>
    <comment ref="C52" authorId="0">
      <text>
        <r>
          <rPr>
            <sz val="9"/>
            <color indexed="81"/>
            <rFont val="Tahoma"/>
            <family val="2"/>
          </rPr>
          <t>Insert type here:
Gas, Electric, Oil</t>
        </r>
      </text>
    </comment>
    <comment ref="D52" authorId="0">
      <text>
        <r>
          <rPr>
            <sz val="9"/>
            <color indexed="81"/>
            <rFont val="Tahoma"/>
            <family val="2"/>
          </rPr>
          <t xml:space="preserve">Insert Owner or Tenant
</t>
        </r>
      </text>
    </comment>
    <comment ref="C53" authorId="0">
      <text>
        <r>
          <rPr>
            <sz val="9"/>
            <color indexed="81"/>
            <rFont val="Tahoma"/>
            <family val="2"/>
          </rPr>
          <t>Insert type here:
Gas, Electric, Oil</t>
        </r>
      </text>
    </comment>
    <comment ref="D53" authorId="0">
      <text>
        <r>
          <rPr>
            <sz val="9"/>
            <color indexed="81"/>
            <rFont val="Tahoma"/>
            <family val="2"/>
          </rPr>
          <t xml:space="preserve">Insert Owner or Tenant
</t>
        </r>
      </text>
    </comment>
    <comment ref="C54" authorId="0">
      <text>
        <r>
          <rPr>
            <sz val="9"/>
            <color indexed="81"/>
            <rFont val="Tahoma"/>
            <family val="2"/>
          </rPr>
          <t>Insert type here:
Gas, Electric, Oil</t>
        </r>
      </text>
    </comment>
    <comment ref="D54" authorId="0">
      <text>
        <r>
          <rPr>
            <sz val="9"/>
            <color indexed="81"/>
            <rFont val="Tahoma"/>
            <family val="2"/>
          </rPr>
          <t xml:space="preserve">Insert Owner or Tenant
</t>
        </r>
      </text>
    </comment>
    <comment ref="C55" authorId="0">
      <text>
        <r>
          <rPr>
            <sz val="9"/>
            <color indexed="81"/>
            <rFont val="Tahoma"/>
            <family val="2"/>
          </rPr>
          <t>Insert type here:
Gas or Electric</t>
        </r>
      </text>
    </comment>
    <comment ref="D55" authorId="0">
      <text>
        <r>
          <rPr>
            <sz val="9"/>
            <color indexed="81"/>
            <rFont val="Tahoma"/>
            <family val="2"/>
          </rPr>
          <t xml:space="preserve">Insert Owner or Tenant
</t>
        </r>
      </text>
    </comment>
    <comment ref="D57" authorId="0">
      <text>
        <r>
          <rPr>
            <sz val="9"/>
            <color indexed="81"/>
            <rFont val="Tahoma"/>
            <family val="2"/>
          </rPr>
          <t xml:space="preserve">Insert Owner or Tenant
</t>
        </r>
      </text>
    </comment>
    <comment ref="C58" authorId="0">
      <text>
        <r>
          <rPr>
            <sz val="9"/>
            <color indexed="81"/>
            <rFont val="Tahoma"/>
            <family val="2"/>
          </rPr>
          <t>Insert Here:
Municipal or Private</t>
        </r>
      </text>
    </comment>
    <comment ref="D58" authorId="0">
      <text>
        <r>
          <rPr>
            <sz val="9"/>
            <color indexed="81"/>
            <rFont val="Tahoma"/>
            <family val="2"/>
          </rPr>
          <t xml:space="preserve">Insert Owner or Tenant
</t>
        </r>
      </text>
    </comment>
    <comment ref="C59" authorId="0">
      <text>
        <r>
          <rPr>
            <sz val="9"/>
            <color indexed="81"/>
            <rFont val="Tahoma"/>
            <family val="2"/>
          </rPr>
          <t>Insert Here:
Municipal or Private</t>
        </r>
      </text>
    </comment>
    <comment ref="D59" authorId="0">
      <text>
        <r>
          <rPr>
            <sz val="9"/>
            <color indexed="81"/>
            <rFont val="Tahoma"/>
            <family val="2"/>
          </rPr>
          <t xml:space="preserve">Insert Owner or Tenant
</t>
        </r>
      </text>
    </comment>
    <comment ref="C60" authorId="0">
      <text>
        <r>
          <rPr>
            <sz val="9"/>
            <color indexed="81"/>
            <rFont val="Tahoma"/>
            <family val="2"/>
          </rPr>
          <t>Insert Here:
Municipal or Private</t>
        </r>
      </text>
    </comment>
    <comment ref="D60" authorId="0">
      <text>
        <r>
          <rPr>
            <sz val="9"/>
            <color indexed="81"/>
            <rFont val="Tahoma"/>
            <family val="2"/>
          </rPr>
          <t xml:space="preserve">Insert Owner or Tenant
</t>
        </r>
      </text>
    </comment>
    <comment ref="A61" authorId="0">
      <text>
        <r>
          <rPr>
            <b/>
            <sz val="9"/>
            <color indexed="81"/>
            <rFont val="Tahoma"/>
            <family val="2"/>
          </rPr>
          <t>ADOH User:</t>
        </r>
        <r>
          <rPr>
            <sz val="9"/>
            <color indexed="81"/>
            <rFont val="Tahoma"/>
            <family val="2"/>
          </rPr>
          <t xml:space="preserve">
If Utility Allowance has a category that is not listed above (i.e. "cooking"), include it here.</t>
        </r>
      </text>
    </comment>
    <comment ref="C61" authorId="0">
      <text>
        <r>
          <rPr>
            <sz val="9"/>
            <color indexed="81"/>
            <rFont val="Tahoma"/>
            <family val="2"/>
          </rPr>
          <t>Insert Here:
Municipal or Private</t>
        </r>
      </text>
    </comment>
    <comment ref="D61" authorId="0">
      <text>
        <r>
          <rPr>
            <sz val="9"/>
            <color indexed="81"/>
            <rFont val="Tahoma"/>
            <family val="2"/>
          </rPr>
          <t xml:space="preserve">Insert Owner or Tenant
</t>
        </r>
      </text>
    </comment>
  </commentList>
</comments>
</file>

<file path=xl/comments4.xml><?xml version="1.0" encoding="utf-8"?>
<comments xmlns="http://schemas.openxmlformats.org/spreadsheetml/2006/main">
  <authors>
    <author>ADOH User</author>
  </authors>
  <commentList>
    <comment ref="M47" authorId="0">
      <text>
        <r>
          <rPr>
            <sz val="9"/>
            <color indexed="81"/>
            <rFont val="Tahoma"/>
            <family val="2"/>
          </rPr>
          <t>If the Permanent Lender is including the cost of Supportive Services in the sizing of the loan, it should be noted in the loan commitment letter.</t>
        </r>
      </text>
    </comment>
  </commentList>
</comments>
</file>

<file path=xl/comments5.xml><?xml version="1.0" encoding="utf-8"?>
<comments xmlns="http://schemas.openxmlformats.org/spreadsheetml/2006/main">
  <authors>
    <author>ADOH User</author>
  </authors>
  <commentList>
    <comment ref="F13" authorId="0">
      <text>
        <r>
          <rPr>
            <sz val="9"/>
            <color indexed="81"/>
            <rFont val="Tahoma"/>
            <family val="2"/>
          </rPr>
          <t>Enter one of the following:
LH (for Low HOME unit)
HH (for High HOME unit)
RA (for Rental Assistance)</t>
        </r>
      </text>
    </comment>
    <comment ref="G13" authorId="0">
      <text>
        <r>
          <rPr>
            <sz val="9"/>
            <color indexed="81"/>
            <rFont val="Tahoma"/>
            <family val="2"/>
          </rPr>
          <t>Enter one of the following:
PBV (Federal Project Based Voucher)
811 (Section 811 unit)
OS (Federal Operating Subsidy)
PRIV (private rental assistance)
BH (Behavioral Health subsidy)</t>
        </r>
      </text>
    </comment>
    <comment ref="F14" authorId="0">
      <text>
        <r>
          <rPr>
            <sz val="9"/>
            <color indexed="81"/>
            <rFont val="Tahoma"/>
            <family val="2"/>
          </rPr>
          <t>Enter one of the following:
LH (for Low HOME unit)
HH (for High HOME unit)
RA (for Rental Assistance)</t>
        </r>
      </text>
    </comment>
    <comment ref="G14" authorId="0">
      <text>
        <r>
          <rPr>
            <sz val="9"/>
            <color indexed="81"/>
            <rFont val="Tahoma"/>
            <family val="2"/>
          </rPr>
          <t>Enter one of the following:
PBV (Federal Project Based Voucher)
811 (Section 811 unit)
OS (Federal Operating Subsidy)
PRIV (private rental assistance)
BH (Behavioral Health subsidy)</t>
        </r>
      </text>
    </comment>
    <comment ref="F15" authorId="0">
      <text>
        <r>
          <rPr>
            <sz val="9"/>
            <color indexed="81"/>
            <rFont val="Tahoma"/>
            <family val="2"/>
          </rPr>
          <t>Enter one of the following:
LH (for Low HOME unit)
HH (for High HOME unit)
RA (for Rental Assistance)</t>
        </r>
      </text>
    </comment>
    <comment ref="G15" authorId="0">
      <text>
        <r>
          <rPr>
            <sz val="9"/>
            <color indexed="81"/>
            <rFont val="Tahoma"/>
            <family val="2"/>
          </rPr>
          <t>Enter one of the following:
PBV (Federal Project Based Voucher)
811 (Section 811 unit)
OS (Federal Operating Subsidy)
PRIV (private rental assistance)
BH (Behavioral Health subsidy)</t>
        </r>
      </text>
    </comment>
    <comment ref="F16" authorId="0">
      <text>
        <r>
          <rPr>
            <sz val="9"/>
            <color indexed="81"/>
            <rFont val="Tahoma"/>
            <family val="2"/>
          </rPr>
          <t>Enter one of the following:
LH (for Low HOME unit)
HH (for High HOME unit)
RA (for Rental Assistance)</t>
        </r>
      </text>
    </comment>
    <comment ref="G16" authorId="0">
      <text>
        <r>
          <rPr>
            <sz val="9"/>
            <color indexed="81"/>
            <rFont val="Tahoma"/>
            <family val="2"/>
          </rPr>
          <t>Enter one of the following:
PBV (Federal Project Based Voucher)
811 (Section 811 unit)
OS (Federal Operating Subsidy)
PRIV (private rental assistance)
BH (Behavioral Health subsidy)</t>
        </r>
      </text>
    </comment>
    <comment ref="F17" authorId="0">
      <text>
        <r>
          <rPr>
            <sz val="9"/>
            <color indexed="81"/>
            <rFont val="Tahoma"/>
            <family val="2"/>
          </rPr>
          <t>Enter one of the following:
LH (for Low HOME unit)
HH (for High HOME unit)
RA (for Rental Assistance)</t>
        </r>
      </text>
    </comment>
    <comment ref="G17" authorId="0">
      <text>
        <r>
          <rPr>
            <sz val="9"/>
            <color indexed="81"/>
            <rFont val="Tahoma"/>
            <family val="2"/>
          </rPr>
          <t>Enter one of the following:
PBV (Federal Project Based Voucher)
811 (Section 811 unit)
OS (Federal Operating Subsidy)
PRIV (private rental assistance)
BH (Behavioral Health subsidy)</t>
        </r>
      </text>
    </comment>
    <comment ref="F18" authorId="0">
      <text>
        <r>
          <rPr>
            <sz val="9"/>
            <color indexed="81"/>
            <rFont val="Tahoma"/>
            <family val="2"/>
          </rPr>
          <t>Enter one of the following:
LH (for Low HOME unit)
HH (for High HOME unit)
RA (for Rental Assistance)</t>
        </r>
      </text>
    </comment>
    <comment ref="G18" authorId="0">
      <text>
        <r>
          <rPr>
            <sz val="9"/>
            <color indexed="81"/>
            <rFont val="Tahoma"/>
            <family val="2"/>
          </rPr>
          <t>Enter one of the following:
PBV (Federal Project Based Voucher)
811 (Section 811 unit)
OS (Federal Operating Subsidy)
PRIV (private rental assistance)
BH (Behavioral Health subsidy)</t>
        </r>
      </text>
    </comment>
    <comment ref="F19" authorId="0">
      <text>
        <r>
          <rPr>
            <sz val="9"/>
            <color indexed="81"/>
            <rFont val="Tahoma"/>
            <family val="2"/>
          </rPr>
          <t>Enter one of the following:
LH (for Low HOME unit)
HH (for High HOME unit)
RA (for Rental Assistance)</t>
        </r>
      </text>
    </comment>
    <comment ref="G19" authorId="0">
      <text>
        <r>
          <rPr>
            <sz val="9"/>
            <color indexed="81"/>
            <rFont val="Tahoma"/>
            <family val="2"/>
          </rPr>
          <t>Enter one of the following:
PBV (Federal Project Based Voucher)
811 (Section 811 unit)
OS (Federal Operating Subsidy)
PRIV (private rental assistance)
BH (Behavioral Health subsidy)</t>
        </r>
      </text>
    </comment>
    <comment ref="F20" authorId="0">
      <text>
        <r>
          <rPr>
            <sz val="9"/>
            <color indexed="81"/>
            <rFont val="Tahoma"/>
            <family val="2"/>
          </rPr>
          <t>Enter one of the following:
LH (for Low HOME unit)
HH (for High HOME unit)
RA (for Rental Assistance)</t>
        </r>
      </text>
    </comment>
    <comment ref="G20" authorId="0">
      <text>
        <r>
          <rPr>
            <sz val="9"/>
            <color indexed="81"/>
            <rFont val="Tahoma"/>
            <family val="2"/>
          </rPr>
          <t>Enter one of the following:
PBV (Federal Project Based Voucher)
811 (Section 811 unit)
OS (Federal Operating Subsidy)
PRIV (private rental assistance)
BH (Behavioral Health subsidy)</t>
        </r>
      </text>
    </comment>
    <comment ref="F21" authorId="0">
      <text>
        <r>
          <rPr>
            <sz val="9"/>
            <color indexed="81"/>
            <rFont val="Tahoma"/>
            <family val="2"/>
          </rPr>
          <t>Enter one of the following:
LH (for Low HOME unit)
HH (for High HOME unit)
RA (for Rental Assistance)</t>
        </r>
      </text>
    </comment>
    <comment ref="G21" authorId="0">
      <text>
        <r>
          <rPr>
            <sz val="9"/>
            <color indexed="81"/>
            <rFont val="Tahoma"/>
            <family val="2"/>
          </rPr>
          <t>Enter one of the following:
PBV (Federal Project Based Voucher)
811 (Section 811 unit)
OS (Federal Operating Subsidy)
PRIV (private rental assistance)
BH (Behavioral Health subsidy)</t>
        </r>
      </text>
    </comment>
    <comment ref="F22" authorId="0">
      <text>
        <r>
          <rPr>
            <sz val="9"/>
            <color indexed="81"/>
            <rFont val="Tahoma"/>
            <family val="2"/>
          </rPr>
          <t>Enter one of the following:
LH (for Low HOME unit)
HH (for High HOME unit)
RA (for Rental Assistance)</t>
        </r>
      </text>
    </comment>
    <comment ref="G22" authorId="0">
      <text>
        <r>
          <rPr>
            <sz val="9"/>
            <color indexed="81"/>
            <rFont val="Tahoma"/>
            <family val="2"/>
          </rPr>
          <t>Enter one of the following:
PBV (Federal Project Based Voucher)
811 (Section 811 unit)
OS (Federal Operating Subsidy)
PRIV (private rental assistance)
BH (Behavioral Health subsidy)</t>
        </r>
      </text>
    </comment>
    <comment ref="F23" authorId="0">
      <text>
        <r>
          <rPr>
            <sz val="9"/>
            <color indexed="81"/>
            <rFont val="Tahoma"/>
            <family val="2"/>
          </rPr>
          <t>Enter one of the following:
LH (for Low HOME unit)
HH (for High HOME unit)
RA (for Rental Assistance)</t>
        </r>
      </text>
    </comment>
    <comment ref="G23" authorId="0">
      <text>
        <r>
          <rPr>
            <sz val="9"/>
            <color indexed="81"/>
            <rFont val="Tahoma"/>
            <family val="2"/>
          </rPr>
          <t>Enter one of the following:
PBV (Federal Project Based Voucher)
811 (Section 811 unit)
OS (Federal Operating Subsidy)
PRIV (private rental assistance)
BH (Behavioral Health subsidy)</t>
        </r>
      </text>
    </comment>
    <comment ref="F24" authorId="0">
      <text>
        <r>
          <rPr>
            <sz val="9"/>
            <color indexed="81"/>
            <rFont val="Tahoma"/>
            <family val="2"/>
          </rPr>
          <t>Enter one of the following:
LH (for Low HOME unit)
HH (for High HOME unit)
RA (for Rental Assistance)</t>
        </r>
      </text>
    </comment>
    <comment ref="G24" authorId="0">
      <text>
        <r>
          <rPr>
            <sz val="9"/>
            <color indexed="81"/>
            <rFont val="Tahoma"/>
            <family val="2"/>
          </rPr>
          <t>Enter one of the following:
PBV (Federal Project Based Voucher)
811 (Section 811 unit)
OS (Federal Operating Subsidy)
PRIV (private rental assistance)
BH (Behavioral Health subsidy)</t>
        </r>
      </text>
    </comment>
    <comment ref="F25" authorId="0">
      <text>
        <r>
          <rPr>
            <sz val="9"/>
            <color indexed="81"/>
            <rFont val="Tahoma"/>
            <family val="2"/>
          </rPr>
          <t>Enter one of the following:
LH (for Low HOME unit)
HH (for High HOME unit)
RA (for Rental Assistance)</t>
        </r>
      </text>
    </comment>
    <comment ref="G25" authorId="0">
      <text>
        <r>
          <rPr>
            <sz val="9"/>
            <color indexed="81"/>
            <rFont val="Tahoma"/>
            <family val="2"/>
          </rPr>
          <t>Enter one of the following:
PBV (Federal Project Based Voucher)
811 (Section 811 unit)
OS (Federal Operating Subsidy)
PRIV (private rental assistance)
BH (Behavioral Health subsidy)</t>
        </r>
      </text>
    </comment>
    <comment ref="F26" authorId="0">
      <text>
        <r>
          <rPr>
            <sz val="9"/>
            <color indexed="81"/>
            <rFont val="Tahoma"/>
            <family val="2"/>
          </rPr>
          <t>Enter one of the following:
LH (for Low HOME unit)
HH (for High HOME unit)
RA (for Rental Assistance)</t>
        </r>
      </text>
    </comment>
    <comment ref="G26" authorId="0">
      <text>
        <r>
          <rPr>
            <sz val="9"/>
            <color indexed="81"/>
            <rFont val="Tahoma"/>
            <family val="2"/>
          </rPr>
          <t>Enter one of the following:
PBV (Federal Project Based Voucher)
811 (Section 811 unit)
OS (Federal Operating Subsidy)
PRIV (private rental assistance)
BH (Behavioral Health subsidy)</t>
        </r>
      </text>
    </comment>
    <comment ref="F27" authorId="0">
      <text>
        <r>
          <rPr>
            <sz val="9"/>
            <color indexed="81"/>
            <rFont val="Tahoma"/>
            <family val="2"/>
          </rPr>
          <t>Enter one of the following:
LH (for Low HOME unit)
HH (for High HOME unit)
RA (for Rental Assistance)</t>
        </r>
      </text>
    </comment>
    <comment ref="G27" authorId="0">
      <text>
        <r>
          <rPr>
            <sz val="9"/>
            <color indexed="81"/>
            <rFont val="Tahoma"/>
            <family val="2"/>
          </rPr>
          <t>Enter one of the following:
PBV (Federal Project Based Voucher)
811 (Section 811 unit)
OS (Federal Operating Subsidy)
PRIV (private rental assistance)
BH (Behavioral Health subsidy)</t>
        </r>
      </text>
    </comment>
    <comment ref="F28" authorId="0">
      <text>
        <r>
          <rPr>
            <sz val="9"/>
            <color indexed="81"/>
            <rFont val="Tahoma"/>
            <family val="2"/>
          </rPr>
          <t>Enter one of the following:
LH (for Low HOME unit)
HH (for High HOME unit)
RA (for Rental Assistance)</t>
        </r>
      </text>
    </comment>
    <comment ref="G28" authorId="0">
      <text>
        <r>
          <rPr>
            <sz val="9"/>
            <color indexed="81"/>
            <rFont val="Tahoma"/>
            <family val="2"/>
          </rPr>
          <t>Enter one of the following:
PBV (Federal Project Based Voucher)
811 (Section 811 unit)
OS (Federal Operating Subsidy)
PRIV (private rental assistance)
BH (Behavioral Health subsidy)</t>
        </r>
      </text>
    </comment>
    <comment ref="F29" authorId="0">
      <text>
        <r>
          <rPr>
            <sz val="9"/>
            <color indexed="81"/>
            <rFont val="Tahoma"/>
            <family val="2"/>
          </rPr>
          <t>Enter one of the following:
LH (for Low HOME unit)
HH (for High HOME unit)
RA (for Rental Assistance)</t>
        </r>
      </text>
    </comment>
    <comment ref="G29" authorId="0">
      <text>
        <r>
          <rPr>
            <sz val="9"/>
            <color indexed="81"/>
            <rFont val="Tahoma"/>
            <family val="2"/>
          </rPr>
          <t>Enter one of the following:
PBV (Federal Project Based Voucher)
811 (Section 811 unit)
OS (Federal Operating Subsidy)
PRIV (private rental assistance)
BH (Behavioral Health subsidy)</t>
        </r>
      </text>
    </comment>
    <comment ref="F30" authorId="0">
      <text>
        <r>
          <rPr>
            <sz val="9"/>
            <color indexed="81"/>
            <rFont val="Tahoma"/>
            <family val="2"/>
          </rPr>
          <t>Enter one of the following:
LH (for Low HOME unit)
HH (for High HOME unit)
RA (for Rental Assistance)</t>
        </r>
      </text>
    </comment>
    <comment ref="G30" authorId="0">
      <text>
        <r>
          <rPr>
            <sz val="9"/>
            <color indexed="81"/>
            <rFont val="Tahoma"/>
            <family val="2"/>
          </rPr>
          <t>Enter one of the following:
PBV (Federal Project Based Voucher)
811 (Section 811 unit)
OS (Federal Operating Subsidy)
PRIV (private rental assistance)
BH (Behavioral Health subsidy)</t>
        </r>
      </text>
    </comment>
    <comment ref="F31" authorId="0">
      <text>
        <r>
          <rPr>
            <sz val="9"/>
            <color indexed="81"/>
            <rFont val="Tahoma"/>
            <family val="2"/>
          </rPr>
          <t>Enter one of the following:
LH (for Low HOME unit)
HH (for High HOME unit)
RA (for Rental Assistance)</t>
        </r>
      </text>
    </comment>
    <comment ref="G31" authorId="0">
      <text>
        <r>
          <rPr>
            <sz val="9"/>
            <color indexed="81"/>
            <rFont val="Tahoma"/>
            <family val="2"/>
          </rPr>
          <t>Enter one of the following:
PBV (Federal Project Based Voucher)
811 (Section 811 unit)
OS (Federal Operating Subsidy)
PRIV (private rental assistance)
BH (Behavioral Health subsidy)</t>
        </r>
      </text>
    </comment>
    <comment ref="F32" authorId="0">
      <text>
        <r>
          <rPr>
            <sz val="9"/>
            <color indexed="81"/>
            <rFont val="Tahoma"/>
            <family val="2"/>
          </rPr>
          <t>Enter one of the following:
LH (for Low HOME unit)
HH (for High HOME unit)
RA (for Rental Assistance)</t>
        </r>
      </text>
    </comment>
    <comment ref="G32" authorId="0">
      <text>
        <r>
          <rPr>
            <sz val="9"/>
            <color indexed="81"/>
            <rFont val="Tahoma"/>
            <family val="2"/>
          </rPr>
          <t>Enter one of the following:
PBV (Federal Project Based Voucher)
811 (Section 811 unit)
OS (Federal Operating Subsidy)
PRIV (private rental assistance)
BH (Behavioral Health subsidy)</t>
        </r>
      </text>
    </comment>
    <comment ref="F33" authorId="0">
      <text>
        <r>
          <rPr>
            <sz val="9"/>
            <color indexed="81"/>
            <rFont val="Tahoma"/>
            <family val="2"/>
          </rPr>
          <t>Enter one of the following:
LH (for Low HOME unit)
HH (for High HOME unit)
RA (for Rental Assistance)</t>
        </r>
      </text>
    </comment>
    <comment ref="G33" authorId="0">
      <text>
        <r>
          <rPr>
            <sz val="9"/>
            <color indexed="81"/>
            <rFont val="Tahoma"/>
            <family val="2"/>
          </rPr>
          <t>Enter one of the following:
PBV (Federal Project Based Voucher)
811 (Section 811 unit)
OS (Federal Operating Subsidy)
PRIV (private rental assistance)
BH (Behavioral Health subsidy)</t>
        </r>
      </text>
    </comment>
    <comment ref="F34" authorId="0">
      <text>
        <r>
          <rPr>
            <sz val="9"/>
            <color indexed="81"/>
            <rFont val="Tahoma"/>
            <family val="2"/>
          </rPr>
          <t>Enter one of the following:
LH (for Low HOME unit)
HH (for High HOME unit)
RA (for Rental Assistance)</t>
        </r>
      </text>
    </comment>
    <comment ref="G34" authorId="0">
      <text>
        <r>
          <rPr>
            <sz val="9"/>
            <color indexed="81"/>
            <rFont val="Tahoma"/>
            <family val="2"/>
          </rPr>
          <t>Enter one of the following:
PBV (Federal Project Based Voucher)
811 (Section 811 unit)
OS (Federal Operating Subsidy)
PRIV (private rental assistance)
BH (Behavioral Health subsidy)</t>
        </r>
      </text>
    </comment>
    <comment ref="F35" authorId="0">
      <text>
        <r>
          <rPr>
            <sz val="9"/>
            <color indexed="81"/>
            <rFont val="Tahoma"/>
            <family val="2"/>
          </rPr>
          <t>Enter one of the following:
LH (for Low HOME unit)
HH (for High HOME unit)
RA (for Rental Assistance)</t>
        </r>
      </text>
    </comment>
    <comment ref="G35" authorId="0">
      <text>
        <r>
          <rPr>
            <sz val="9"/>
            <color indexed="81"/>
            <rFont val="Tahoma"/>
            <family val="2"/>
          </rPr>
          <t>Enter one of the following:
PBV (Federal Project Based Voucher)
811 (Section 811 unit)
OS (Federal Operating Subsidy)
PRIV (private rental assistance)
BH (Behavioral Health subsidy)</t>
        </r>
      </text>
    </comment>
    <comment ref="F36" authorId="0">
      <text>
        <r>
          <rPr>
            <sz val="9"/>
            <color indexed="81"/>
            <rFont val="Tahoma"/>
            <family val="2"/>
          </rPr>
          <t>Enter one of the following:
LH (for Low HOME unit)
HH (for High HOME unit)
RA (for Rental Assistance)</t>
        </r>
      </text>
    </comment>
    <comment ref="G36" authorId="0">
      <text>
        <r>
          <rPr>
            <sz val="9"/>
            <color indexed="81"/>
            <rFont val="Tahoma"/>
            <family val="2"/>
          </rPr>
          <t>Enter one of the following:
PBV (Federal Project Based Voucher)
811 (Section 811 unit)
OS (Federal Operating Subsidy)
PRIV (private rental assistance)
BH (Behavioral Health subsidy)</t>
        </r>
      </text>
    </comment>
    <comment ref="F37" authorId="0">
      <text>
        <r>
          <rPr>
            <sz val="9"/>
            <color indexed="81"/>
            <rFont val="Tahoma"/>
            <family val="2"/>
          </rPr>
          <t>Enter one of the following:
LH (for Low HOME unit)
HH (for High HOME unit)
RA (for Rental Assistance)</t>
        </r>
      </text>
    </comment>
    <comment ref="G37" authorId="0">
      <text>
        <r>
          <rPr>
            <sz val="9"/>
            <color indexed="81"/>
            <rFont val="Tahoma"/>
            <family val="2"/>
          </rPr>
          <t>Enter one of the following:
PBV (Federal Project Based Voucher)
811 (Section 811 unit)
OS (Federal Operating Subsidy)
PRIV (private rental assistance)
BH (Behavioral Health subsidy)</t>
        </r>
      </text>
    </comment>
    <comment ref="F38" authorId="0">
      <text>
        <r>
          <rPr>
            <sz val="9"/>
            <color indexed="81"/>
            <rFont val="Tahoma"/>
            <family val="2"/>
          </rPr>
          <t>Enter one of the following:
LH (for Low HOME unit)
HH (for High HOME unit)
RA (for Rental Assistance)</t>
        </r>
      </text>
    </comment>
    <comment ref="G38" authorId="0">
      <text>
        <r>
          <rPr>
            <sz val="9"/>
            <color indexed="81"/>
            <rFont val="Tahoma"/>
            <family val="2"/>
          </rPr>
          <t>Enter one of the following:
PBV (Federal Project Based Voucher)
811 (Section 811 unit)
OS (Federal Operating Subsidy)
PRIV (private rental assistance)
BH (Behavioral Health subsidy)</t>
        </r>
      </text>
    </comment>
    <comment ref="F39" authorId="0">
      <text>
        <r>
          <rPr>
            <sz val="9"/>
            <color indexed="81"/>
            <rFont val="Tahoma"/>
            <family val="2"/>
          </rPr>
          <t>Enter one of the following:
LH (for Low HOME unit)
HH (for High HOME unit)
RA (for Rental Assistance)</t>
        </r>
      </text>
    </comment>
    <comment ref="G39" authorId="0">
      <text>
        <r>
          <rPr>
            <sz val="9"/>
            <color indexed="81"/>
            <rFont val="Tahoma"/>
            <family val="2"/>
          </rPr>
          <t>Enter one of the following:
PBV (Federal Project Based Voucher)
811 (Section 811 unit)
OS (Federal Operating Subsidy)
PRIV (private rental assistance)
BH (Behavioral Health subsidy)</t>
        </r>
      </text>
    </comment>
    <comment ref="F40" authorId="0">
      <text>
        <r>
          <rPr>
            <sz val="9"/>
            <color indexed="81"/>
            <rFont val="Tahoma"/>
            <family val="2"/>
          </rPr>
          <t>Enter one of the following:
LH (for Low HOME unit)
HH (for High HOME unit)
RA (for Rental Assistance)</t>
        </r>
      </text>
    </comment>
    <comment ref="G40" authorId="0">
      <text>
        <r>
          <rPr>
            <sz val="9"/>
            <color indexed="81"/>
            <rFont val="Tahoma"/>
            <family val="2"/>
          </rPr>
          <t>Enter one of the following:
PBV (Federal Project Based Voucher)
811 (Section 811 unit)
OS (Federal Operating Subsidy)
PRIV (private rental assistance)
BH (Behavioral Health subsidy)</t>
        </r>
      </text>
    </comment>
    <comment ref="F41" authorId="0">
      <text>
        <r>
          <rPr>
            <sz val="9"/>
            <color indexed="81"/>
            <rFont val="Tahoma"/>
            <family val="2"/>
          </rPr>
          <t>Enter one of the following:
LH (for Low HOME unit)
HH (for High HOME unit)
RA (for Rental Assistance)</t>
        </r>
      </text>
    </comment>
    <comment ref="G41" authorId="0">
      <text>
        <r>
          <rPr>
            <sz val="9"/>
            <color indexed="81"/>
            <rFont val="Tahoma"/>
            <family val="2"/>
          </rPr>
          <t>Enter one of the following:
PBV (Federal Project Based Voucher)
811 (Section 811 unit)
OS (Federal Operating Subsidy)
PRIV (private rental assistance)
BH (Behavioral Health subsidy)</t>
        </r>
      </text>
    </comment>
    <comment ref="F42" authorId="0">
      <text>
        <r>
          <rPr>
            <sz val="9"/>
            <color indexed="81"/>
            <rFont val="Tahoma"/>
            <family val="2"/>
          </rPr>
          <t>Enter one of the following:
LH (for Low HOME unit)
HH (for High HOME unit)
RA (for Rental Assistance)</t>
        </r>
      </text>
    </comment>
    <comment ref="G42" authorId="0">
      <text>
        <r>
          <rPr>
            <sz val="9"/>
            <color indexed="81"/>
            <rFont val="Tahoma"/>
            <family val="2"/>
          </rPr>
          <t>Enter one of the following:
PBV (Federal Project Based Voucher)
811 (Section 811 unit)
OS (Federal Operating Subsidy)
PRIV (private rental assistance)
BH (Behavioral Health subsidy)</t>
        </r>
      </text>
    </comment>
    <comment ref="F43" authorId="0">
      <text>
        <r>
          <rPr>
            <sz val="9"/>
            <color indexed="81"/>
            <rFont val="Tahoma"/>
            <family val="2"/>
          </rPr>
          <t>Enter one of the following:
LH (for Low HOME unit)
HH (for High HOME unit)
RA (for Rental Assistance)</t>
        </r>
      </text>
    </comment>
    <comment ref="G43" authorId="0">
      <text>
        <r>
          <rPr>
            <sz val="9"/>
            <color indexed="81"/>
            <rFont val="Tahoma"/>
            <family val="2"/>
          </rPr>
          <t>Enter one of the following:
PBV (Federal Project Based Voucher)
811 (Section 811 unit)
OS (Federal Operating Subsidy)
PRIV (private rental assistance)
BH (Behavioral Health subsidy)</t>
        </r>
      </text>
    </comment>
    <comment ref="F44" authorId="0">
      <text>
        <r>
          <rPr>
            <sz val="9"/>
            <color indexed="81"/>
            <rFont val="Tahoma"/>
            <family val="2"/>
          </rPr>
          <t>Enter one of the following:
LH (for Low HOME unit)
HH (for High HOME unit)
RA (for Rental Assistance)</t>
        </r>
      </text>
    </comment>
    <comment ref="G44" authorId="0">
      <text>
        <r>
          <rPr>
            <sz val="9"/>
            <color indexed="81"/>
            <rFont val="Tahoma"/>
            <family val="2"/>
          </rPr>
          <t>Enter one of the following:
PBV (Federal Project Based Voucher)
811 (Section 811 unit)
OS (Federal Operating Subsidy)
PRIV (private rental assistance)
BH (Behavioral Health subsidy)</t>
        </r>
      </text>
    </comment>
    <comment ref="F45" authorId="0">
      <text>
        <r>
          <rPr>
            <sz val="9"/>
            <color indexed="81"/>
            <rFont val="Tahoma"/>
            <family val="2"/>
          </rPr>
          <t>Enter one of the following:
LH (for Low HOME unit)
HH (for High HOME unit)
RA (for Rental Assistance)</t>
        </r>
      </text>
    </comment>
    <comment ref="G45" authorId="0">
      <text>
        <r>
          <rPr>
            <sz val="9"/>
            <color indexed="81"/>
            <rFont val="Tahoma"/>
            <family val="2"/>
          </rPr>
          <t>Enter one of the following:
PBV (Federal Project Based Voucher)
811 (Section 811 unit)
OS (Federal Operating Subsidy)
PRIV (private rental assistance)
BH (Behavioral Health subsidy)</t>
        </r>
      </text>
    </comment>
    <comment ref="F46" authorId="0">
      <text>
        <r>
          <rPr>
            <sz val="9"/>
            <color indexed="81"/>
            <rFont val="Tahoma"/>
            <family val="2"/>
          </rPr>
          <t>Enter one of the following:
LH (for Low HOME unit)
HH (for High HOME unit)
RA (for Rental Assistance)</t>
        </r>
      </text>
    </comment>
    <comment ref="G46" authorId="0">
      <text>
        <r>
          <rPr>
            <sz val="9"/>
            <color indexed="81"/>
            <rFont val="Tahoma"/>
            <family val="2"/>
          </rPr>
          <t>Enter one of the following:
PBV (Federal Project Based Voucher)
811 (Section 811 unit)
OS (Federal Operating Subsidy)
PRIV (private rental assistance)
BH (Behavioral Health subsidy)</t>
        </r>
      </text>
    </comment>
    <comment ref="F47" authorId="0">
      <text>
        <r>
          <rPr>
            <sz val="9"/>
            <color indexed="81"/>
            <rFont val="Tahoma"/>
            <family val="2"/>
          </rPr>
          <t>Enter one of the following:
LH (for Low HOME unit)
HH (for High HOME unit)
RA (for Rental Assistance)</t>
        </r>
      </text>
    </comment>
    <comment ref="G47" authorId="0">
      <text>
        <r>
          <rPr>
            <sz val="9"/>
            <color indexed="81"/>
            <rFont val="Tahoma"/>
            <family val="2"/>
          </rPr>
          <t>Enter one of the following:
PBV (Federal Project Based Voucher)
811 (Section 811 unit)
OS (Federal Operating Subsidy)
PRIV (private rental assistance)
BH (Behavioral Health subsidy)</t>
        </r>
      </text>
    </comment>
    <comment ref="F48" authorId="0">
      <text>
        <r>
          <rPr>
            <sz val="9"/>
            <color indexed="81"/>
            <rFont val="Tahoma"/>
            <family val="2"/>
          </rPr>
          <t>Enter one of the following:
LH (for Low HOME unit)
HH (for High HOME unit)
RA (for Rental Assistance)</t>
        </r>
      </text>
    </comment>
    <comment ref="G48" authorId="0">
      <text>
        <r>
          <rPr>
            <sz val="9"/>
            <color indexed="81"/>
            <rFont val="Tahoma"/>
            <family val="2"/>
          </rPr>
          <t>Enter one of the following:
PBV (Federal Project Based Voucher)
811 (Section 811 unit)
OS (Federal Operating Subsidy)
PRIV (private rental assistance)
BH (Behavioral Health subsidy)</t>
        </r>
      </text>
    </comment>
    <comment ref="F49" authorId="0">
      <text>
        <r>
          <rPr>
            <sz val="9"/>
            <color indexed="81"/>
            <rFont val="Tahoma"/>
            <family val="2"/>
          </rPr>
          <t>Enter one of the following:
LH (for Low HOME unit)
HH (for High HOME unit)
RA (for Rental Assistance)</t>
        </r>
      </text>
    </comment>
    <comment ref="G49" authorId="0">
      <text>
        <r>
          <rPr>
            <sz val="9"/>
            <color indexed="81"/>
            <rFont val="Tahoma"/>
            <family val="2"/>
          </rPr>
          <t>Enter one of the following:
PBV (Federal Project Based Voucher)
811 (Section 811 unit)
OS (Federal Operating Subsidy)
PRIV (private rental assistance)
BH (Behavioral Health subsidy)</t>
        </r>
      </text>
    </comment>
    <comment ref="F50" authorId="0">
      <text>
        <r>
          <rPr>
            <sz val="9"/>
            <color indexed="81"/>
            <rFont val="Tahoma"/>
            <family val="2"/>
          </rPr>
          <t>Enter one of the following:
LH (for Low HOME unit)
HH (for High HOME unit)
RA (for Rental Assistance)</t>
        </r>
      </text>
    </comment>
    <comment ref="G50" authorId="0">
      <text>
        <r>
          <rPr>
            <sz val="9"/>
            <color indexed="81"/>
            <rFont val="Tahoma"/>
            <family val="2"/>
          </rPr>
          <t>Enter one of the following:
PBV (Federal Project Based Voucher)
811 (Section 811 unit)
OS (Federal Operating Subsidy)
PRIV (private rental assistance)
BH (Behavioral Health subsidy)</t>
        </r>
      </text>
    </comment>
    <comment ref="F51" authorId="0">
      <text>
        <r>
          <rPr>
            <sz val="9"/>
            <color indexed="81"/>
            <rFont val="Tahoma"/>
            <family val="2"/>
          </rPr>
          <t>Enter one of the following:
LH (for Low HOME unit)
HH (for High HOME unit)
RA (for Rental Assistance)</t>
        </r>
      </text>
    </comment>
    <comment ref="G51" authorId="0">
      <text>
        <r>
          <rPr>
            <sz val="9"/>
            <color indexed="81"/>
            <rFont val="Tahoma"/>
            <family val="2"/>
          </rPr>
          <t>Enter one of the following:
PBV (Federal Project Based Voucher)
811 (Section 811 unit)
OS (Federal Operating Subsidy)
PRIV (private rental assistance)
BH (Behavioral Health subsidy)</t>
        </r>
      </text>
    </comment>
    <comment ref="F52" authorId="0">
      <text>
        <r>
          <rPr>
            <sz val="9"/>
            <color indexed="81"/>
            <rFont val="Tahoma"/>
            <family val="2"/>
          </rPr>
          <t>Enter one of the following:
LH (for Low HOME unit)
HH (for High HOME unit)
RA (for Rental Assistance)</t>
        </r>
      </text>
    </comment>
    <comment ref="G52" authorId="0">
      <text>
        <r>
          <rPr>
            <sz val="9"/>
            <color indexed="81"/>
            <rFont val="Tahoma"/>
            <family val="2"/>
          </rPr>
          <t>Enter one of the following:
PBV (Federal Project Based Voucher)
811 (Section 811 unit)
OS (Federal Operating Subsidy)
PRIV (private rental assistance)
BH (Behavioral Health subsidy)</t>
        </r>
      </text>
    </comment>
    <comment ref="F53" authorId="0">
      <text>
        <r>
          <rPr>
            <sz val="9"/>
            <color indexed="81"/>
            <rFont val="Tahoma"/>
            <family val="2"/>
          </rPr>
          <t>Enter one of the following:
LH (for Low HOME unit)
HH (for High HOME unit)
RA (for Rental Assistance)</t>
        </r>
      </text>
    </comment>
    <comment ref="G53" authorId="0">
      <text>
        <r>
          <rPr>
            <sz val="9"/>
            <color indexed="81"/>
            <rFont val="Tahoma"/>
            <family val="2"/>
          </rPr>
          <t>Enter one of the following:
PBV (Federal Project Based Voucher)
811 (Section 811 unit)
OS (Federal Operating Subsidy)
PRIV (private rental assistance)
BH (Behavioral Health subsidy)</t>
        </r>
      </text>
    </comment>
    <comment ref="F54" authorId="0">
      <text>
        <r>
          <rPr>
            <sz val="9"/>
            <color indexed="81"/>
            <rFont val="Tahoma"/>
            <family val="2"/>
          </rPr>
          <t>Enter one of the following:
LH (for Low HOME unit)
HH (for High HOME unit)
RA (for Rental Assistance)</t>
        </r>
      </text>
    </comment>
    <comment ref="G54" authorId="0">
      <text>
        <r>
          <rPr>
            <sz val="9"/>
            <color indexed="81"/>
            <rFont val="Tahoma"/>
            <family val="2"/>
          </rPr>
          <t>Enter one of the following:
PBV (Federal Project Based Voucher)
811 (Section 811 unit)
OS (Federal Operating Subsidy)
PRIV (private rental assistance)
BH (Behavioral Health subsidy)</t>
        </r>
      </text>
    </comment>
    <comment ref="F55" authorId="0">
      <text>
        <r>
          <rPr>
            <sz val="9"/>
            <color indexed="81"/>
            <rFont val="Tahoma"/>
            <family val="2"/>
          </rPr>
          <t>Enter one of the following:
LH (for Low HOME unit)
HH (for High HOME unit)
RA (for Rental Assistance)</t>
        </r>
      </text>
    </comment>
    <comment ref="G55" authorId="0">
      <text>
        <r>
          <rPr>
            <sz val="9"/>
            <color indexed="81"/>
            <rFont val="Tahoma"/>
            <family val="2"/>
          </rPr>
          <t>Enter one of the following:
PBV (Federal Project Based Voucher)
811 (Section 811 unit)
OS (Federal Operating Subsidy)
PRIV (private rental assistance)
BH (Behavioral Health subsidy)</t>
        </r>
      </text>
    </comment>
    <comment ref="F56" authorId="0">
      <text>
        <r>
          <rPr>
            <sz val="9"/>
            <color indexed="81"/>
            <rFont val="Tahoma"/>
            <family val="2"/>
          </rPr>
          <t>Enter one of the following:
LH (for Low HOME unit)
HH (for High HOME unit)
RA (for Rental Assistance)</t>
        </r>
      </text>
    </comment>
    <comment ref="G56" authorId="0">
      <text>
        <r>
          <rPr>
            <sz val="9"/>
            <color indexed="81"/>
            <rFont val="Tahoma"/>
            <family val="2"/>
          </rPr>
          <t>Enter one of the following:
PBV (Federal Project Based Voucher)
811 (Section 811 unit)
OS (Federal Operating Subsidy)
PRIV (private rental assistance)
BH (Behavioral Health subsidy)</t>
        </r>
      </text>
    </comment>
    <comment ref="F57" authorId="0">
      <text>
        <r>
          <rPr>
            <sz val="9"/>
            <color indexed="81"/>
            <rFont val="Tahoma"/>
            <family val="2"/>
          </rPr>
          <t>Enter one of the following:
LH (for Low HOME unit)
HH (for High HOME unit)
RA (for Rental Assistance)</t>
        </r>
      </text>
    </comment>
    <comment ref="G57" authorId="0">
      <text>
        <r>
          <rPr>
            <sz val="9"/>
            <color indexed="81"/>
            <rFont val="Tahoma"/>
            <family val="2"/>
          </rPr>
          <t>Enter one of the following:
PBV (Federal Project Based Voucher)
811 (Section 811 unit)
OS (Federal Operating Subsidy)
PRIV (private rental assistance)
BH (Behavioral Health subsidy)</t>
        </r>
      </text>
    </comment>
    <comment ref="F58" authorId="0">
      <text>
        <r>
          <rPr>
            <sz val="9"/>
            <color indexed="81"/>
            <rFont val="Tahoma"/>
            <family val="2"/>
          </rPr>
          <t>Enter one of the following:
LH (for Low HOME unit)
HH (for High HOME unit)
RA (for Rental Assistance)</t>
        </r>
      </text>
    </comment>
    <comment ref="G58" authorId="0">
      <text>
        <r>
          <rPr>
            <sz val="9"/>
            <color indexed="81"/>
            <rFont val="Tahoma"/>
            <family val="2"/>
          </rPr>
          <t>Enter one of the following:
PBV (Federal Project Based Voucher)
811 (Section 811 unit)
OS (Federal Operating Subsidy)
PRIV (private rental assistance)
BH (Behavioral Health subsidy)</t>
        </r>
      </text>
    </comment>
    <comment ref="F59" authorId="0">
      <text>
        <r>
          <rPr>
            <sz val="9"/>
            <color indexed="81"/>
            <rFont val="Tahoma"/>
            <family val="2"/>
          </rPr>
          <t>Enter one of the following:
LH (for Low HOME unit)
HH (for High HOME unit)
RA (for Rental Assistance)</t>
        </r>
      </text>
    </comment>
    <comment ref="G59" authorId="0">
      <text>
        <r>
          <rPr>
            <sz val="9"/>
            <color indexed="81"/>
            <rFont val="Tahoma"/>
            <family val="2"/>
          </rPr>
          <t>Enter one of the following:
PBV (Federal Project Based Voucher)
811 (Section 811 unit)
OS (Federal Operating Subsidy)
PRIV (private rental assistance)
BH (Behavioral Health subsidy)</t>
        </r>
      </text>
    </comment>
    <comment ref="F60" authorId="0">
      <text>
        <r>
          <rPr>
            <sz val="9"/>
            <color indexed="81"/>
            <rFont val="Tahoma"/>
            <family val="2"/>
          </rPr>
          <t>Enter one of the following:
LH (for Low HOME unit)
HH (for High HOME unit)
RA (for Rental Assistance)</t>
        </r>
      </text>
    </comment>
    <comment ref="G60" authorId="0">
      <text>
        <r>
          <rPr>
            <sz val="9"/>
            <color indexed="81"/>
            <rFont val="Tahoma"/>
            <family val="2"/>
          </rPr>
          <t>Enter one of the following:
PBV (Federal Project Based Voucher)
811 (Section 811 unit)
OS (Federal Operating Subsidy)
PRIV (private rental assistance)
BH (Behavioral Health subsidy)</t>
        </r>
      </text>
    </comment>
    <comment ref="E61" authorId="0">
      <text>
        <r>
          <rPr>
            <sz val="9"/>
            <color indexed="81"/>
            <rFont val="Tahoma"/>
            <family val="2"/>
          </rPr>
          <t xml:space="preserve">If Rent is to be charged for unit, include as 60% unit or market unit above.  </t>
        </r>
      </text>
    </comment>
    <comment ref="H61" authorId="0">
      <text>
        <r>
          <rPr>
            <sz val="9"/>
            <color indexed="81"/>
            <rFont val="Tahoma"/>
            <family val="2"/>
          </rPr>
          <t xml:space="preserve">If Rent is to be charged for unit, include as 60% unit or market unit above.  </t>
        </r>
      </text>
    </comment>
    <comment ref="J61" authorId="0">
      <text>
        <r>
          <rPr>
            <sz val="9"/>
            <color indexed="81"/>
            <rFont val="Tahoma"/>
            <family val="2"/>
          </rPr>
          <t>Include in Common Area on Page 4.</t>
        </r>
      </text>
    </comment>
    <comment ref="O65" authorId="0">
      <text>
        <r>
          <rPr>
            <sz val="9"/>
            <color indexed="81"/>
            <rFont val="Tahoma"/>
            <family val="2"/>
          </rPr>
          <t>Enter a negative number here.</t>
        </r>
      </text>
    </comment>
  </commentList>
</comments>
</file>

<file path=xl/comments6.xml><?xml version="1.0" encoding="utf-8"?>
<comments xmlns="http://schemas.openxmlformats.org/spreadsheetml/2006/main">
  <authors>
    <author>ADOH User</author>
  </authors>
  <commentList>
    <comment ref="H46" authorId="0">
      <text>
        <r>
          <rPr>
            <sz val="9"/>
            <color indexed="81"/>
            <rFont val="Tahoma"/>
            <family val="2"/>
          </rPr>
          <t>Period from construction start to certificate of occupancy.</t>
        </r>
      </text>
    </comment>
    <comment ref="H47" authorId="0">
      <text>
        <r>
          <rPr>
            <sz val="9"/>
            <color indexed="81"/>
            <rFont val="Tahoma"/>
            <family val="2"/>
          </rPr>
          <t>Period from Certificate of Occupancy to Stabilized Occupancy</t>
        </r>
      </text>
    </comment>
  </commentList>
</comments>
</file>

<file path=xl/comments7.xml><?xml version="1.0" encoding="utf-8"?>
<comments xmlns="http://schemas.openxmlformats.org/spreadsheetml/2006/main">
  <authors>
    <author>ADOH User</author>
  </authors>
  <commentList>
    <comment ref="G11" authorId="0">
      <text>
        <r>
          <rPr>
            <b/>
            <sz val="9"/>
            <color indexed="81"/>
            <rFont val="Tahoma"/>
            <family val="2"/>
          </rPr>
          <t>ADOH User:</t>
        </r>
        <r>
          <rPr>
            <sz val="9"/>
            <color indexed="81"/>
            <rFont val="Tahoma"/>
            <family val="2"/>
          </rPr>
          <t xml:space="preserve">
Indicate where the Development Budget Line Item has changed since Application and include an explanation of the reason for the change with any supporting documentation.  Changes in the Development Budget are subject to ADOH approval in accordance with  QAP Section 4.5.</t>
        </r>
      </text>
    </comment>
    <comment ref="B48" authorId="0">
      <text>
        <r>
          <rPr>
            <sz val="9"/>
            <color indexed="81"/>
            <rFont val="Tahoma"/>
            <family val="2"/>
          </rPr>
          <t>Consult your CPA to determine which components, if any are eligible basis.</t>
        </r>
      </text>
    </comment>
    <comment ref="E48" authorId="0">
      <text>
        <r>
          <rPr>
            <b/>
            <sz val="9"/>
            <color indexed="81"/>
            <rFont val="Tahoma"/>
            <family val="2"/>
          </rPr>
          <t>Consult your CPA for guidance.</t>
        </r>
      </text>
    </comment>
    <comment ref="F48" authorId="0">
      <text>
        <r>
          <rPr>
            <b/>
            <sz val="9"/>
            <color indexed="81"/>
            <rFont val="Tahoma"/>
            <family val="2"/>
          </rPr>
          <t>Consult your CPA for guidance.</t>
        </r>
      </text>
    </comment>
    <comment ref="B49" authorId="0">
      <text>
        <r>
          <rPr>
            <sz val="9"/>
            <color indexed="81"/>
            <rFont val="Tahoma"/>
            <family val="2"/>
          </rPr>
          <t>Should show split between depreciable and non-depreciable costs.  See Rev Ruling 80-93 and Rev Ruling 68-193</t>
        </r>
      </text>
    </comment>
    <comment ref="E49" authorId="0">
      <text>
        <r>
          <rPr>
            <b/>
            <sz val="9"/>
            <color indexed="81"/>
            <rFont val="Tahoma"/>
            <family val="2"/>
          </rPr>
          <t>Consult your CPA for guidance.</t>
        </r>
      </text>
    </comment>
    <comment ref="F49" authorId="0">
      <text>
        <r>
          <rPr>
            <b/>
            <sz val="9"/>
            <color indexed="81"/>
            <rFont val="Tahoma"/>
            <family val="2"/>
          </rPr>
          <t>Consult your CPA for guidance.</t>
        </r>
      </text>
    </comment>
    <comment ref="B53" authorId="0">
      <text>
        <r>
          <rPr>
            <sz val="9"/>
            <color indexed="81"/>
            <rFont val="Tahoma"/>
            <family val="2"/>
          </rPr>
          <t>Rev Rul 74-265</t>
        </r>
      </text>
    </comment>
    <comment ref="D67" authorId="0">
      <text>
        <r>
          <rPr>
            <b/>
            <sz val="9"/>
            <color indexed="81"/>
            <rFont val="Tahoma"/>
            <family val="2"/>
          </rPr>
          <t>If this number is greater than amount on line 56, the Project is not eligible for ADOH Gap Financing.</t>
        </r>
      </text>
    </comment>
    <comment ref="C70" authorId="0">
      <text>
        <r>
          <rPr>
            <b/>
            <sz val="9"/>
            <color indexed="81"/>
            <rFont val="Tahoma"/>
            <family val="2"/>
          </rPr>
          <t>Lines 58 - 61 are all included in the limit on architectural and engineering fees per unit.</t>
        </r>
      </text>
    </comment>
    <comment ref="B72" authorId="0">
      <text>
        <r>
          <rPr>
            <sz val="9"/>
            <color indexed="81"/>
            <rFont val="Tahoma"/>
            <family val="2"/>
          </rPr>
          <t>Services associated with tangible depreciable asset includable in eligible basis should be split from those associated with the land (i.e. grading plan)</t>
        </r>
      </text>
    </comment>
    <comment ref="E72" authorId="0">
      <text>
        <r>
          <rPr>
            <b/>
            <sz val="9"/>
            <color indexed="81"/>
            <rFont val="Tahoma"/>
            <family val="2"/>
          </rPr>
          <t>Consult your CPA for guidance.</t>
        </r>
      </text>
    </comment>
    <comment ref="F72" authorId="0">
      <text>
        <r>
          <rPr>
            <b/>
            <sz val="9"/>
            <color indexed="81"/>
            <rFont val="Tahoma"/>
            <family val="2"/>
          </rPr>
          <t>Consult your CPA for guidance.</t>
        </r>
      </text>
    </comment>
    <comment ref="E73" authorId="0">
      <text>
        <r>
          <rPr>
            <b/>
            <sz val="9"/>
            <color indexed="81"/>
            <rFont val="Tahoma"/>
            <family val="2"/>
          </rPr>
          <t>Consult your CPA for guidance.</t>
        </r>
      </text>
    </comment>
    <comment ref="F73" authorId="0">
      <text>
        <r>
          <rPr>
            <b/>
            <sz val="9"/>
            <color indexed="81"/>
            <rFont val="Tahoma"/>
            <family val="2"/>
          </rPr>
          <t>Consult your CPA for guidance.</t>
        </r>
      </text>
    </comment>
    <comment ref="E74" authorId="0">
      <text>
        <r>
          <rPr>
            <b/>
            <sz val="9"/>
            <color indexed="81"/>
            <rFont val="Tahoma"/>
            <family val="2"/>
          </rPr>
          <t>Consult your CPA for guidance.</t>
        </r>
      </text>
    </comment>
    <comment ref="F74" authorId="0">
      <text>
        <r>
          <rPr>
            <b/>
            <sz val="9"/>
            <color indexed="81"/>
            <rFont val="Tahoma"/>
            <family val="2"/>
          </rPr>
          <t>Consult your CPA for guidance.</t>
        </r>
      </text>
    </comment>
    <comment ref="B90" authorId="0">
      <text>
        <r>
          <rPr>
            <sz val="9"/>
            <color indexed="81"/>
            <rFont val="Tahoma"/>
            <family val="2"/>
          </rPr>
          <t>For construction period only.</t>
        </r>
      </text>
    </comment>
    <comment ref="B100" authorId="0">
      <text>
        <r>
          <rPr>
            <b/>
            <sz val="9"/>
            <color indexed="81"/>
            <rFont val="Tahoma"/>
            <family val="2"/>
          </rPr>
          <t>Loan Origination Fee subject to 2% cap.</t>
        </r>
      </text>
    </comment>
    <comment ref="B101" authorId="0">
      <text>
        <r>
          <rPr>
            <sz val="9"/>
            <color indexed="81"/>
            <rFont val="Tahoma"/>
            <family val="2"/>
          </rPr>
          <t>TAM 200043015</t>
        </r>
      </text>
    </comment>
    <comment ref="E115" authorId="0">
      <text>
        <r>
          <rPr>
            <b/>
            <sz val="9"/>
            <color indexed="81"/>
            <rFont val="Tahoma"/>
            <family val="2"/>
          </rPr>
          <t>Consult your CPA for guidance.</t>
        </r>
      </text>
    </comment>
    <comment ref="F115" authorId="0">
      <text>
        <r>
          <rPr>
            <b/>
            <sz val="9"/>
            <color indexed="81"/>
            <rFont val="Tahoma"/>
            <family val="2"/>
          </rPr>
          <t>Consult your CPA for guidance.</t>
        </r>
      </text>
    </comment>
    <comment ref="C124" authorId="0">
      <text>
        <r>
          <rPr>
            <b/>
            <sz val="9"/>
            <color indexed="81"/>
            <rFont val="Tahoma"/>
            <family val="2"/>
          </rPr>
          <t xml:space="preserve">ADOH User: 
</t>
        </r>
        <r>
          <rPr>
            <sz val="9"/>
            <color indexed="81"/>
            <rFont val="Tahoma"/>
            <family val="2"/>
          </rPr>
          <t>Based upon Eligible Basis of Cost Categories I-IV)</t>
        </r>
      </text>
    </comment>
    <comment ref="C131" authorId="0">
      <text>
        <r>
          <rPr>
            <sz val="9"/>
            <color indexed="81"/>
            <rFont val="Tahoma"/>
            <family val="2"/>
          </rPr>
          <t>Maximum allowable</t>
        </r>
      </text>
    </comment>
    <comment ref="C132" authorId="0">
      <text>
        <r>
          <rPr>
            <sz val="9"/>
            <color indexed="81"/>
            <rFont val="Tahoma"/>
            <family val="2"/>
          </rPr>
          <t>Minimum Required</t>
        </r>
      </text>
    </comment>
    <comment ref="C133" authorId="0">
      <text>
        <r>
          <rPr>
            <sz val="9"/>
            <color indexed="81"/>
            <rFont val="Tahoma"/>
            <family val="2"/>
          </rPr>
          <t>Minimum Required</t>
        </r>
      </text>
    </comment>
    <comment ref="B134" authorId="0">
      <text>
        <r>
          <rPr>
            <b/>
            <sz val="9"/>
            <color indexed="81"/>
            <rFont val="Tahoma"/>
            <family val="2"/>
          </rPr>
          <t>ADOH User:</t>
        </r>
        <r>
          <rPr>
            <sz val="9"/>
            <color indexed="81"/>
            <rFont val="Tahoma"/>
            <family val="2"/>
          </rPr>
          <t xml:space="preserve">
Describe Reserve</t>
        </r>
      </text>
    </comment>
    <comment ref="B135" authorId="0">
      <text>
        <r>
          <rPr>
            <b/>
            <sz val="9"/>
            <color indexed="81"/>
            <rFont val="Tahoma"/>
            <family val="2"/>
          </rPr>
          <t>ADOH User:</t>
        </r>
        <r>
          <rPr>
            <sz val="9"/>
            <color indexed="81"/>
            <rFont val="Tahoma"/>
            <family val="2"/>
          </rPr>
          <t xml:space="preserve">
Describe Reserve</t>
        </r>
      </text>
    </comment>
    <comment ref="E140" authorId="0">
      <text>
        <r>
          <rPr>
            <sz val="9"/>
            <color indexed="81"/>
            <rFont val="Tahoma"/>
            <family val="2"/>
          </rPr>
          <t xml:space="preserve">Enter negative number here.
</t>
        </r>
      </text>
    </comment>
    <comment ref="F140" authorId="0">
      <text>
        <r>
          <rPr>
            <sz val="9"/>
            <color indexed="81"/>
            <rFont val="Tahoma"/>
            <family val="2"/>
          </rPr>
          <t xml:space="preserve">Enter negative number here.
</t>
        </r>
      </text>
    </comment>
    <comment ref="E141" authorId="0">
      <text>
        <r>
          <rPr>
            <sz val="9"/>
            <color indexed="81"/>
            <rFont val="Tahoma"/>
            <family val="2"/>
          </rPr>
          <t xml:space="preserve">Enter negative number here.
</t>
        </r>
      </text>
    </comment>
    <comment ref="F141" authorId="0">
      <text>
        <r>
          <rPr>
            <sz val="9"/>
            <color indexed="81"/>
            <rFont val="Tahoma"/>
            <family val="2"/>
          </rPr>
          <t xml:space="preserve">Enter negative number here.
</t>
        </r>
      </text>
    </comment>
    <comment ref="E142" authorId="0">
      <text>
        <r>
          <rPr>
            <sz val="9"/>
            <color indexed="81"/>
            <rFont val="Tahoma"/>
            <family val="2"/>
          </rPr>
          <t xml:space="preserve">Enter negative number here.
</t>
        </r>
      </text>
    </comment>
    <comment ref="F142" authorId="0">
      <text>
        <r>
          <rPr>
            <sz val="9"/>
            <color indexed="81"/>
            <rFont val="Tahoma"/>
            <family val="2"/>
          </rPr>
          <t xml:space="preserve">Enter negative number here.
</t>
        </r>
      </text>
    </comment>
    <comment ref="E143" authorId="0">
      <text>
        <r>
          <rPr>
            <sz val="9"/>
            <color indexed="81"/>
            <rFont val="Tahoma"/>
            <family val="2"/>
          </rPr>
          <t xml:space="preserve">Enter negative number here.
</t>
        </r>
      </text>
    </comment>
    <comment ref="F143" authorId="0">
      <text>
        <r>
          <rPr>
            <sz val="9"/>
            <color indexed="81"/>
            <rFont val="Tahoma"/>
            <family val="2"/>
          </rPr>
          <t xml:space="preserve">Enter negative number here.
</t>
        </r>
      </text>
    </comment>
    <comment ref="E144" authorId="0">
      <text>
        <r>
          <rPr>
            <sz val="9"/>
            <color indexed="81"/>
            <rFont val="Tahoma"/>
            <family val="2"/>
          </rPr>
          <t xml:space="preserve">Enter negative number here.
</t>
        </r>
      </text>
    </comment>
    <comment ref="F144" authorId="0">
      <text>
        <r>
          <rPr>
            <sz val="9"/>
            <color indexed="81"/>
            <rFont val="Tahoma"/>
            <family val="2"/>
          </rPr>
          <t xml:space="preserve">Enter negative number here.
</t>
        </r>
      </text>
    </comment>
    <comment ref="E145" authorId="0">
      <text>
        <r>
          <rPr>
            <sz val="9"/>
            <color indexed="81"/>
            <rFont val="Tahoma"/>
            <family val="2"/>
          </rPr>
          <t xml:space="preserve">Enter negative number here.
</t>
        </r>
      </text>
    </comment>
    <comment ref="F145" authorId="0">
      <text>
        <r>
          <rPr>
            <sz val="9"/>
            <color indexed="81"/>
            <rFont val="Tahoma"/>
            <family val="2"/>
          </rPr>
          <t xml:space="preserve">Enter negative number here.
</t>
        </r>
      </text>
    </comment>
    <comment ref="E146" authorId="0">
      <text>
        <r>
          <rPr>
            <sz val="9"/>
            <color indexed="81"/>
            <rFont val="Tahoma"/>
            <family val="2"/>
          </rPr>
          <t xml:space="preserve">Enter negative number here.
</t>
        </r>
      </text>
    </comment>
    <comment ref="F146" authorId="0">
      <text>
        <r>
          <rPr>
            <sz val="9"/>
            <color indexed="81"/>
            <rFont val="Tahoma"/>
            <family val="2"/>
          </rPr>
          <t xml:space="preserve">Enter negative number here.
</t>
        </r>
      </text>
    </comment>
    <comment ref="E153" authorId="0">
      <text>
        <r>
          <rPr>
            <b/>
            <sz val="9"/>
            <color indexed="81"/>
            <rFont val="Tahoma"/>
            <family val="2"/>
          </rPr>
          <t>Congress has set the minimum rate at 9% under the Protecting Americans from Tax Hikes Act of 2015</t>
        </r>
      </text>
    </comment>
  </commentList>
</comments>
</file>

<file path=xl/comments8.xml><?xml version="1.0" encoding="utf-8"?>
<comments xmlns="http://schemas.openxmlformats.org/spreadsheetml/2006/main">
  <authors>
    <author>ADOH User</author>
  </authors>
  <commentList>
    <comment ref="B4" authorId="0">
      <text>
        <r>
          <rPr>
            <b/>
            <sz val="9"/>
            <color indexed="81"/>
            <rFont val="Tahoma"/>
            <family val="2"/>
          </rPr>
          <t>ADOH User:</t>
        </r>
        <r>
          <rPr>
            <sz val="9"/>
            <color indexed="81"/>
            <rFont val="Tahoma"/>
            <family val="2"/>
          </rPr>
          <t xml:space="preserve">
Insert number of New Construction Units of each unit type in this column.</t>
        </r>
      </text>
    </comment>
    <comment ref="B11" authorId="0">
      <text>
        <r>
          <rPr>
            <b/>
            <sz val="9"/>
            <color indexed="81"/>
            <rFont val="Tahoma"/>
            <family val="2"/>
          </rPr>
          <t>ADOH User:</t>
        </r>
        <r>
          <rPr>
            <sz val="9"/>
            <color indexed="81"/>
            <rFont val="Tahoma"/>
            <family val="2"/>
          </rPr>
          <t xml:space="preserve">
Insert number of Rehabilitation and/or Adaptive Re-Use Units of each unit type in this column.</t>
        </r>
      </text>
    </comment>
  </commentList>
</comments>
</file>

<file path=xl/sharedStrings.xml><?xml version="1.0" encoding="utf-8"?>
<sst xmlns="http://schemas.openxmlformats.org/spreadsheetml/2006/main" count="1193" uniqueCount="611">
  <si>
    <t>Arizona Department of Housing</t>
  </si>
  <si>
    <t>Low Income Housing Tax Credit Program</t>
  </si>
  <si>
    <t>Application Submission Date:</t>
  </si>
  <si>
    <t>4:00 P.M.</t>
  </si>
  <si>
    <t>Applications Submitted to:</t>
  </si>
  <si>
    <t>Rental Programs Administrator</t>
  </si>
  <si>
    <t>1110 West Washington Street, Suite 310</t>
  </si>
  <si>
    <t>Phoenix, AZ  85007</t>
  </si>
  <si>
    <t>The Federal Low-Income Housing Tax Credit (LIHTC) Program was established by the Tax Reform Act of 1986, codified in Section 42 of the Internal Revenue Code of 1986, as amended, to encourage the construction and rehabilitation of low-income rental housing.  The Arizona Department of Housing is the housing credit agency responsible for allocating tax credits to owners of qualified residential rental programs pursuant to the Qualified Allocation Plan.</t>
  </si>
  <si>
    <t>This document may be made available in alternate formats upon request.</t>
  </si>
  <si>
    <t>Please contact Joy Johnson, Special Needs Division, Arizona Department of Housing at (602)771-1026 or joy.johnson@azhousing.gov .</t>
  </si>
  <si>
    <t>Form 3</t>
  </si>
  <si>
    <t>Insert at Tab 3</t>
  </si>
  <si>
    <t>Date:</t>
  </si>
  <si>
    <t>Construction Type:</t>
  </si>
  <si>
    <t>LIHTC Requested:</t>
  </si>
  <si>
    <t>Unit Mix:</t>
  </si>
  <si>
    <t>1-BR</t>
  </si>
  <si>
    <t>2-BR</t>
  </si>
  <si>
    <t>0-BR</t>
  </si>
  <si>
    <t>Income Levels:</t>
  </si>
  <si>
    <t>SRO (Single Room Occupancy)</t>
  </si>
  <si>
    <t>Assisted Living</t>
  </si>
  <si>
    <t>Persons with Physical Disabilities</t>
  </si>
  <si>
    <t>Persons with Mental Illness</t>
  </si>
  <si>
    <t>Persons with Developmental Disabilities</t>
  </si>
  <si>
    <t>Persons with AIDS</t>
  </si>
  <si>
    <t>Migrant Workers</t>
  </si>
  <si>
    <t>Households with Children</t>
  </si>
  <si>
    <t>Veterans</t>
  </si>
  <si>
    <t>Tribal Members</t>
  </si>
  <si>
    <t>30% AMI &amp; below:</t>
  </si>
  <si>
    <t>30.1% - 40% AMI:</t>
  </si>
  <si>
    <t>40.1% - 50% AMI:</t>
  </si>
  <si>
    <t>50.1% - 60% AMI:</t>
  </si>
  <si>
    <t>Project Name:</t>
  </si>
  <si>
    <t>Address:</t>
  </si>
  <si>
    <t>City</t>
  </si>
  <si>
    <t>State:</t>
  </si>
  <si>
    <t>Zip Code + 4</t>
  </si>
  <si>
    <t>County:</t>
  </si>
  <si>
    <t>State Senate:</t>
  </si>
  <si>
    <t>State House:</t>
  </si>
  <si>
    <t>Congressional:</t>
  </si>
  <si>
    <t>Legislative District Numbers:</t>
  </si>
  <si>
    <t>Census Tract Number:</t>
  </si>
  <si>
    <t>Check all that apply:</t>
  </si>
  <si>
    <t>Latitude:</t>
  </si>
  <si>
    <t>Longitude:</t>
  </si>
  <si>
    <t>Allocation Year:</t>
  </si>
  <si>
    <t>First Year of Credit Period:</t>
  </si>
  <si>
    <t>Federal Subsidies:</t>
  </si>
  <si>
    <t>Name</t>
  </si>
  <si>
    <t>Company</t>
  </si>
  <si>
    <t>Address</t>
  </si>
  <si>
    <t>State</t>
  </si>
  <si>
    <t>Zip+4</t>
  </si>
  <si>
    <t>Phone</t>
  </si>
  <si>
    <t>Fax</t>
  </si>
  <si>
    <t>List the principal contact authorized to conduct business with the Arizona Department of Housing (ADOH) on behalf of the Applicant.  ADOH is not responsible for contacting or distributing information to other affiliates listed herein.</t>
  </si>
  <si>
    <t>TIN*</t>
  </si>
  <si>
    <t>DUNS No.*</t>
  </si>
  <si>
    <t>Legal Status:</t>
  </si>
  <si>
    <t>Status</t>
  </si>
  <si>
    <t>TIN</t>
  </si>
  <si>
    <t>Housing for Older Persons (55+)</t>
  </si>
  <si>
    <t>Housing for Older Persons (Other Govt Program)</t>
  </si>
  <si>
    <t>Housing for Older Persons (100% are 62+)</t>
  </si>
  <si>
    <t>Chronically Homeless</t>
  </si>
  <si>
    <t>Demographics:</t>
  </si>
  <si>
    <t>% Units</t>
  </si>
  <si>
    <t>Units Dedicated to:</t>
  </si>
  <si>
    <t>1) Project Summary</t>
  </si>
  <si>
    <t>4) Applicant Information</t>
  </si>
  <si>
    <t>5) Principal Contact Information</t>
  </si>
  <si>
    <t>6) Ownership Information</t>
  </si>
  <si>
    <t>Page 3</t>
  </si>
  <si>
    <t>Pages 1-2</t>
  </si>
  <si>
    <t>7) Development Team Information</t>
  </si>
  <si>
    <t>Identity of Interest</t>
  </si>
  <si>
    <t>*Project Owner must be duly formed, incorporated, or otherwise legally existing at Carryover per QAP Section 2.10</t>
  </si>
  <si>
    <t>Name of Development Team Member</t>
  </si>
  <si>
    <t>Developer</t>
  </si>
  <si>
    <t>Co-Developer</t>
  </si>
  <si>
    <t>Non-Profit</t>
  </si>
  <si>
    <t>Contractor</t>
  </si>
  <si>
    <t>Architect</t>
  </si>
  <si>
    <t>Property Manager</t>
  </si>
  <si>
    <t>Tax Attorney</t>
  </si>
  <si>
    <t>Accountant</t>
  </si>
  <si>
    <t>Developer Fee %</t>
  </si>
  <si>
    <t>Site Control</t>
  </si>
  <si>
    <t>Contract Expiration Date:</t>
  </si>
  <si>
    <t>Total Land Cost:</t>
  </si>
  <si>
    <t>Total Land Square Footage:</t>
  </si>
  <si>
    <t>Note any conditions to closing here:</t>
  </si>
  <si>
    <t>Is site part of a multi-phased Project?</t>
  </si>
  <si>
    <t>The site purchase is:</t>
  </si>
  <si>
    <t>Are utilities presently available at the site?</t>
  </si>
  <si>
    <t>9) Seller Information</t>
  </si>
  <si>
    <t>Provide explanation of all identities of interest at Tab 3.</t>
  </si>
  <si>
    <t>Building(s) acquired or to be acquired from:</t>
  </si>
  <si>
    <t>Number of Units</t>
  </si>
  <si>
    <t>Proposed Date of Acquisition</t>
  </si>
  <si>
    <t xml:space="preserve"> Date Building Placed in Service by Current Owner</t>
  </si>
  <si>
    <t>Buildings are under control via:</t>
  </si>
  <si>
    <t>Does Project include any relocation or displacement of tenants?</t>
  </si>
  <si>
    <t>Addresses of Buildings Under Control</t>
  </si>
  <si>
    <t>Acquisition Cost of Buildings</t>
  </si>
  <si>
    <t>Page 4</t>
  </si>
  <si>
    <t>Project Type</t>
  </si>
  <si>
    <t>Urban</t>
  </si>
  <si>
    <t>Suburban</t>
  </si>
  <si>
    <t>Balance of State</t>
  </si>
  <si>
    <t>Urban - Housing for Older Persons</t>
  </si>
  <si>
    <t>Suburban - Housing for Older Persons</t>
  </si>
  <si>
    <t>Balance of State - Housing for Older Persons</t>
  </si>
  <si>
    <t>11) Project Characteristics</t>
  </si>
  <si>
    <t>Project Construction Type</t>
  </si>
  <si>
    <t>Low Income Units</t>
  </si>
  <si>
    <t>Market Units</t>
  </si>
  <si>
    <t>Unit Type</t>
  </si>
  <si>
    <t># Units</t>
  </si>
  <si>
    <t>Employee Units</t>
  </si>
  <si>
    <t>Total</t>
  </si>
  <si>
    <t>% Low Income:</t>
  </si>
  <si>
    <t>Tenant Lease Purchase</t>
  </si>
  <si>
    <t>Other:</t>
  </si>
  <si>
    <t>Building Information</t>
  </si>
  <si>
    <t>Residential Buildings</t>
  </si>
  <si>
    <t>Non-Residential Buildings</t>
  </si>
  <si>
    <t xml:space="preserve">Total </t>
  </si>
  <si>
    <t>1-Story</t>
  </si>
  <si>
    <t>2-Story</t>
  </si>
  <si>
    <t>3-Story</t>
  </si>
  <si>
    <t>4+ Stories</t>
  </si>
  <si>
    <t>Page 5</t>
  </si>
  <si>
    <t>Choose the County in which the Project is located</t>
  </si>
  <si>
    <t>Bdrms</t>
  </si>
  <si>
    <t>Baths</t>
  </si>
  <si>
    <t>AMI Level</t>
  </si>
  <si>
    <t>Special Type (HOME, Rental Assist)</t>
  </si>
  <si>
    <t>Source of Rental Assistance</t>
  </si>
  <si>
    <t>EXAMPLE:</t>
  </si>
  <si>
    <t>RA</t>
  </si>
  <si>
    <t>PBV</t>
  </si>
  <si>
    <t>MGR</t>
  </si>
  <si>
    <t>% of Gross Rental Income</t>
  </si>
  <si>
    <t>Less Other Deductions</t>
  </si>
  <si>
    <t>Less Provisions for Vacancy/Loss</t>
  </si>
  <si>
    <t>EFFECTIVE GROSS MONTHLY INCOME</t>
  </si>
  <si>
    <t>EFFECTIVE GROSS ANNUAL INCOME</t>
  </si>
  <si>
    <t>Annual Operating Expenses</t>
  </si>
  <si>
    <t>Replacement Reserves</t>
  </si>
  <si>
    <t>NET OPERATING INCOME (NOI)</t>
  </si>
  <si>
    <t>NET RESIDENTIAL FLOOR AREA</t>
  </si>
  <si>
    <t>per unit</t>
  </si>
  <si>
    <t>per unit per month</t>
  </si>
  <si>
    <t>+</t>
  </si>
  <si>
    <t>-</t>
  </si>
  <si>
    <t>=</t>
  </si>
  <si>
    <t>A</t>
  </si>
  <si>
    <t>B</t>
  </si>
  <si>
    <t>C</t>
  </si>
  <si>
    <t>D</t>
  </si>
  <si>
    <t>E</t>
  </si>
  <si>
    <t>F</t>
  </si>
  <si>
    <t xml:space="preserve">Maximum Allowable TC Rent
</t>
  </si>
  <si>
    <t>Market/Subsidy Adjustments
(-) or (+)</t>
  </si>
  <si>
    <t>Utility Allowance
(-)</t>
  </si>
  <si>
    <t>ADMINISTRATIVE</t>
  </si>
  <si>
    <t>OPERATING</t>
  </si>
  <si>
    <t>MAINTENANCE</t>
  </si>
  <si>
    <t>TAXES &amp; INSURANCE</t>
  </si>
  <si>
    <t>Real Estate Taxes</t>
  </si>
  <si>
    <t>Rental Tax</t>
  </si>
  <si>
    <t>Insurance</t>
  </si>
  <si>
    <t>Other</t>
  </si>
  <si>
    <t>Total Taxes &amp; Insurance</t>
  </si>
  <si>
    <t>Total Operating Expenses</t>
  </si>
  <si>
    <t>Annual Replacement Reserve per Unit</t>
  </si>
  <si>
    <t>SUPPORTIVE SERVICES COST</t>
  </si>
  <si>
    <t>Page 6</t>
  </si>
  <si>
    <t>Will any low-income units receive Rental Assistance?</t>
  </si>
  <si>
    <t>Number of Units Receiving Rental Assistance</t>
  </si>
  <si>
    <t>Length of Rental Assistance Contract</t>
  </si>
  <si>
    <t>Years</t>
  </si>
  <si>
    <t>Line Items</t>
  </si>
  <si>
    <t>9% Eligible Basis</t>
  </si>
  <si>
    <t>4% Eligible Basis</t>
  </si>
  <si>
    <t>Land</t>
  </si>
  <si>
    <t>Building(s) - 10 year Acq cost only</t>
  </si>
  <si>
    <t>Brokerage/Finder's Fees</t>
  </si>
  <si>
    <t>Closing costs</t>
  </si>
  <si>
    <t>Legal Fees</t>
  </si>
  <si>
    <t>Total Acquisition Costs</t>
  </si>
  <si>
    <t>Off-Site Improvements (not on the Owner's land)</t>
  </si>
  <si>
    <t>Concrete</t>
  </si>
  <si>
    <t>Masonry</t>
  </si>
  <si>
    <t>Rough Carpentry</t>
  </si>
  <si>
    <t>Finish Carpentry</t>
  </si>
  <si>
    <t>Insulation</t>
  </si>
  <si>
    <t>Roofing</t>
  </si>
  <si>
    <t>Drywall</t>
  </si>
  <si>
    <t>Electrical</t>
  </si>
  <si>
    <t>Appliances</t>
  </si>
  <si>
    <t>Sales Tax</t>
  </si>
  <si>
    <t>Direct Construction Costs Sub-Total</t>
  </si>
  <si>
    <t>General Requirements</t>
  </si>
  <si>
    <t>Builder's Overhead</t>
  </si>
  <si>
    <t>Builder's Profit</t>
  </si>
  <si>
    <t>Architect Fee - Design</t>
  </si>
  <si>
    <t>Architect Fee - Supervision</t>
  </si>
  <si>
    <t>Soils Report</t>
  </si>
  <si>
    <t>Survey</t>
  </si>
  <si>
    <t>Environmental Survey</t>
  </si>
  <si>
    <t>Market Study</t>
  </si>
  <si>
    <t>Appraisal</t>
  </si>
  <si>
    <t>Capital Needs Assessment</t>
  </si>
  <si>
    <t>Accounting Fees</t>
  </si>
  <si>
    <t>Cost Certification</t>
  </si>
  <si>
    <t>Permits &amp; Fees paid for by Developer</t>
  </si>
  <si>
    <t>Total Professional Fees</t>
  </si>
  <si>
    <t>Construction Loan Fee</t>
  </si>
  <si>
    <t>Construction Interest</t>
  </si>
  <si>
    <t>Bridge Loan Fees</t>
  </si>
  <si>
    <t>Taxes - Construction Period Only</t>
  </si>
  <si>
    <t>Title &amp; Recording</t>
  </si>
  <si>
    <t>Inspection Fees</t>
  </si>
  <si>
    <t>Total Construction Loan Costs</t>
  </si>
  <si>
    <t>Loan Origination Fee</t>
  </si>
  <si>
    <t>Loan Credit Enhancement</t>
  </si>
  <si>
    <t>Total Permanent Loan Costs</t>
  </si>
  <si>
    <t>Organizational (Partnership)</t>
  </si>
  <si>
    <t>Tenant Relocation Costs</t>
  </si>
  <si>
    <t>Personal Property (FF&amp;E included in basis)</t>
  </si>
  <si>
    <t>Marketing</t>
  </si>
  <si>
    <t>Department Fees</t>
  </si>
  <si>
    <t>Total Miscellaneous Soft Costs</t>
  </si>
  <si>
    <t>Developer's Overhead/Fee</t>
  </si>
  <si>
    <t>Co-Developer Fee</t>
  </si>
  <si>
    <t>Non-Profit Fee</t>
  </si>
  <si>
    <t>Consultant Fee</t>
  </si>
  <si>
    <t>Total Developer Fee &amp; Overhead</t>
  </si>
  <si>
    <t>Operating Reserves</t>
  </si>
  <si>
    <t>Total Reserves</t>
  </si>
  <si>
    <t>Number of Elevators:</t>
  </si>
  <si>
    <t>Gross Allowable Rents</t>
  </si>
  <si>
    <t>Apache</t>
  </si>
  <si>
    <t>Bedrooms</t>
  </si>
  <si>
    <t>Cochise</t>
  </si>
  <si>
    <t>AMI</t>
  </si>
  <si>
    <t>Coconino</t>
  </si>
  <si>
    <t>Gila</t>
  </si>
  <si>
    <t>Graham</t>
  </si>
  <si>
    <t>Greenlee</t>
  </si>
  <si>
    <t>La Paz</t>
  </si>
  <si>
    <t>Maricopa</t>
  </si>
  <si>
    <t>Mohave</t>
  </si>
  <si>
    <t>Navajo</t>
  </si>
  <si>
    <t>Pima</t>
  </si>
  <si>
    <t>Pinal</t>
  </si>
  <si>
    <t>Santa Cruz</t>
  </si>
  <si>
    <t>Yavapai</t>
  </si>
  <si>
    <t>Yuma</t>
  </si>
  <si>
    <t>LIHTC Imputed Income/Rents: Post 1989 Projects</t>
  </si>
  <si>
    <t>0 Bdrm</t>
  </si>
  <si>
    <t>1 Bdrm</t>
  </si>
  <si>
    <t>2 Bdrm</t>
  </si>
  <si>
    <t>3 Bdrm</t>
  </si>
  <si>
    <t>4 Bdrm</t>
  </si>
  <si>
    <t>5 Bdrm</t>
  </si>
  <si>
    <t>MSA/County</t>
  </si>
  <si>
    <t>%</t>
  </si>
  <si>
    <t>(1 Person)</t>
  </si>
  <si>
    <t>(2 Persons)</t>
  </si>
  <si>
    <t>(3 Persons)</t>
  </si>
  <si>
    <t>(4 Persons)</t>
  </si>
  <si>
    <t>(5 Persons)</t>
  </si>
  <si>
    <t>(6 Persons)</t>
  </si>
  <si>
    <t>(7 Persons)</t>
  </si>
  <si>
    <t>(8 Persons)</t>
  </si>
  <si>
    <t>Apache HERA</t>
  </si>
  <si>
    <t>Cochise HERA</t>
  </si>
  <si>
    <t>Gila HERA</t>
  </si>
  <si>
    <t>Greenlee HERA</t>
  </si>
  <si>
    <t>La Paz HERA</t>
  </si>
  <si>
    <t>Maricopa HERA</t>
  </si>
  <si>
    <t>Mohave HERA</t>
  </si>
  <si>
    <t>Navajo HERA</t>
  </si>
  <si>
    <t>Pinal HERA</t>
  </si>
  <si>
    <t>Santa Cruz HERA</t>
  </si>
  <si>
    <t>Yuma HERA</t>
  </si>
  <si>
    <t>Page 7</t>
  </si>
  <si>
    <t>12) Unit and Property Amenities</t>
  </si>
  <si>
    <t>13) Utility Allowance Calculations</t>
  </si>
  <si>
    <t>14) Annual Operating Costs</t>
  </si>
  <si>
    <t>15) Real Estate Taxes</t>
  </si>
  <si>
    <t>16) Rental Assistance</t>
  </si>
  <si>
    <t>17) Unit Mix</t>
  </si>
  <si>
    <t>18) Sources of Financing</t>
  </si>
  <si>
    <t>19) Development Budget</t>
  </si>
  <si>
    <t>20) Gap Analysis Calculation</t>
  </si>
  <si>
    <t>ADOH limits the total amount of Tax Credits that it may award to a Project to the lesser of the eligible basis calculation or the Gap Analysis calculation.</t>
  </si>
  <si>
    <t>1.</t>
  </si>
  <si>
    <t>Uses of Funds</t>
  </si>
  <si>
    <t>(Total Projected Development Cost)</t>
  </si>
  <si>
    <t>Less: Sources of Funds*</t>
  </si>
  <si>
    <t>(Include: permanent financing, long term loans, grants,</t>
  </si>
  <si>
    <t>historic tax credits)</t>
  </si>
  <si>
    <t>Equals the Funding Gap</t>
  </si>
  <si>
    <t>Syndication Rate</t>
  </si>
  <si>
    <t>/</t>
  </si>
  <si>
    <t>Investor Ownership Percentage</t>
  </si>
  <si>
    <t>2.</t>
  </si>
  <si>
    <t>3.</t>
  </si>
  <si>
    <t>4.</t>
  </si>
  <si>
    <t>5.</t>
  </si>
  <si>
    <t>Equals 10 Year Credit</t>
  </si>
  <si>
    <t>Divided by 10 = Annual Credit Required</t>
  </si>
  <si>
    <t>6.</t>
  </si>
  <si>
    <t>7.</t>
  </si>
  <si>
    <t>Tax Credits based on Gap Analysis</t>
  </si>
  <si>
    <t>Tax Credits based on Eligible Basis Calculation</t>
  </si>
  <si>
    <t>MAXIMUM ANNUAL TAX CREDITS PER IRC</t>
  </si>
  <si>
    <t>Gross SF</t>
  </si>
  <si>
    <t>Plus Common Area:</t>
  </si>
  <si>
    <t>Balance of Common Area:</t>
  </si>
  <si>
    <t>Total Project Square Footage (Construction Gross Area)</t>
  </si>
  <si>
    <t>Total Residential Rental Units</t>
  </si>
  <si>
    <t>Total Construction Cost:</t>
  </si>
  <si>
    <t>Heating</t>
  </si>
  <si>
    <t>Cooling</t>
  </si>
  <si>
    <t>Hot Water</t>
  </si>
  <si>
    <t>Photovoltaics</t>
  </si>
  <si>
    <t>Lights &amp; Appliances</t>
  </si>
  <si>
    <t>Service Charges</t>
  </si>
  <si>
    <t>Sewer</t>
  </si>
  <si>
    <t>Water</t>
  </si>
  <si>
    <t>Trash</t>
  </si>
  <si>
    <t>Source of Monthly Utility Allowance Calculation</t>
  </si>
  <si>
    <t>Utility Allowance Sources</t>
  </si>
  <si>
    <t>Energy Consumption Model</t>
  </si>
  <si>
    <t>USDA Rural Development</t>
  </si>
  <si>
    <t>Owner Paying All Utilities</t>
  </si>
  <si>
    <t>Effective Date:</t>
  </si>
  <si>
    <t>Utility Type</t>
  </si>
  <si>
    <t>Paid By</t>
  </si>
  <si>
    <t>Select Bedroom Size, then Enter Monthly Allowances</t>
  </si>
  <si>
    <t>Low Income Unit Amenities</t>
  </si>
  <si>
    <t>Range, Refrigerator, Dishwasher, Disposal, Kitchen Exhaust Fan, Microwave and Air Conditioning are required and will be identified in the LURA.</t>
  </si>
  <si>
    <t>Market Rate Unit Amenities</t>
  </si>
  <si>
    <t>Describe amenities that differ from those of the Low Income Units and list their corresponding costs here:</t>
  </si>
  <si>
    <t>Property Amenities Included in Basis</t>
  </si>
  <si>
    <t>Property Amenities Not Included in Basis</t>
  </si>
  <si>
    <t>Describe amenities not included in basis and list their corresponding costs here:</t>
  </si>
  <si>
    <t>Applicants will be required to provide amenities promised here:</t>
  </si>
  <si>
    <t>Total:</t>
  </si>
  <si>
    <r>
      <t>Type of Units:</t>
    </r>
    <r>
      <rPr>
        <sz val="11"/>
        <color theme="1"/>
        <rFont val="Calibri"/>
        <family val="2"/>
        <scheme val="minor"/>
      </rPr>
      <t xml:space="preserve"> </t>
    </r>
    <r>
      <rPr>
        <i/>
        <sz val="11"/>
        <color theme="1"/>
        <rFont val="Calibri"/>
        <family val="2"/>
        <scheme val="minor"/>
      </rPr>
      <t>(Check all that apply.)</t>
    </r>
  </si>
  <si>
    <t>G</t>
  </si>
  <si>
    <t>Interest Rate or CF</t>
  </si>
  <si>
    <t>Amortization (Years)</t>
  </si>
  <si>
    <t>Term (Years)</t>
  </si>
  <si>
    <t>Financed with Federal, State or Local Govt Funds?</t>
  </si>
  <si>
    <t>Commitment
Date</t>
  </si>
  <si>
    <t>Amount During Permanent Financing Period</t>
  </si>
  <si>
    <t>Amount During Construction Period</t>
  </si>
  <si>
    <t>Lender Name
Contact Name
Contact Phone</t>
  </si>
  <si>
    <t>LIHTC Equity</t>
  </si>
  <si>
    <t>Historic Tax Credits</t>
  </si>
  <si>
    <t>Construction Loan</t>
  </si>
  <si>
    <t>Primary Debt</t>
  </si>
  <si>
    <t>Second Mortgage Debt</t>
  </si>
  <si>
    <t>Other Debt</t>
  </si>
  <si>
    <t>ADOH Gap</t>
  </si>
  <si>
    <t>Deferred Fees</t>
  </si>
  <si>
    <t>GP Equity</t>
  </si>
  <si>
    <t>Other Equity</t>
  </si>
  <si>
    <t>H</t>
  </si>
  <si>
    <t>TOTAL SOURCES:</t>
  </si>
  <si>
    <t>How many months will the Project require to reach stabiliized occupancy?</t>
  </si>
  <si>
    <t>How many months will it take to construct the Project?</t>
  </si>
  <si>
    <t>DEBT SERVICE COVERAGE RATIO:</t>
  </si>
  <si>
    <t>Pages 8-11</t>
  </si>
  <si>
    <t>Carports</t>
  </si>
  <si>
    <t>Total Syndication Costs</t>
  </si>
  <si>
    <t>2015</t>
  </si>
  <si>
    <t>3) Minimum Set Aside and Federal Subsidy</t>
  </si>
  <si>
    <t>Use separate page if more than ten (10) buildings.</t>
  </si>
  <si>
    <t xml:space="preserve">                        2015</t>
  </si>
  <si>
    <t>Are Davis Bacon Wages Included in Direct Construction Costs?</t>
  </si>
  <si>
    <t>(Hard funds)</t>
  </si>
  <si>
    <t>(Soft funds)</t>
  </si>
  <si>
    <t>Priority of Payment</t>
  </si>
  <si>
    <t>Perm Period
 Annual Payment (Debt Sevice)</t>
  </si>
  <si>
    <t>TOTAL HARD DEBT SERVICE:</t>
  </si>
  <si>
    <t>(Primary &amp; Second Mortgage Hard Debt)</t>
  </si>
  <si>
    <t>If multi-phased project, what phase is this?</t>
  </si>
  <si>
    <t>Maximum Allowable:</t>
  </si>
  <si>
    <t>Developer Fees</t>
  </si>
  <si>
    <t>&lt;= 30 units</t>
  </si>
  <si>
    <t>31-60</t>
  </si>
  <si>
    <t>61+</t>
  </si>
  <si>
    <t>Units</t>
  </si>
  <si>
    <t>Total Units</t>
  </si>
  <si>
    <t>Sum Dev Fees</t>
  </si>
  <si>
    <t>Arch/Eng Fees</t>
  </si>
  <si>
    <t>Sum Arch Fees</t>
  </si>
  <si>
    <t>BUILDER'S PROFIT</t>
  </si>
  <si>
    <t>BUILDER'S OVERHEAD</t>
  </si>
  <si>
    <t>GENERAL REQUIREMENTS</t>
  </si>
  <si>
    <t>&lt;=15</t>
  </si>
  <si>
    <t>16-30</t>
  </si>
  <si>
    <t>31-45</t>
  </si>
  <si>
    <t>46-60</t>
  </si>
  <si>
    <t>Dev Fee Test</t>
  </si>
  <si>
    <t>Arch Fee Test</t>
  </si>
  <si>
    <t>Allowed:</t>
  </si>
  <si>
    <t>Test:</t>
  </si>
  <si>
    <t>SUM:</t>
  </si>
  <si>
    <t>Maximum Allowable</t>
  </si>
  <si>
    <t>Arch/Engineering is:</t>
  </si>
  <si>
    <t>I. Acquisition Costs</t>
  </si>
  <si>
    <t>II. Direct Construction Costs</t>
  </si>
  <si>
    <t>III. Professional Fees &amp; Indirect Construction Costs</t>
  </si>
  <si>
    <t>IV. Construction Financing Costs</t>
  </si>
  <si>
    <t>V. Permanent Financing Costs</t>
  </si>
  <si>
    <t>VI. Syndication Costs</t>
  </si>
  <si>
    <t>VII. Miscellaneous Soft Costs</t>
  </si>
  <si>
    <t>IX. Project Reserves</t>
  </si>
  <si>
    <t>VIII. Developer's Overhead &amp; Fees</t>
  </si>
  <si>
    <t>is:</t>
  </si>
  <si>
    <t>HOP Units:</t>
  </si>
  <si>
    <t>Sum:</t>
  </si>
  <si>
    <t>RR Per Unit</t>
  </si>
  <si>
    <t>Lease-Up Reserves</t>
  </si>
  <si>
    <t>(Hard debt)</t>
  </si>
  <si>
    <t>Less portion of federal grant used to finance qualifying costs</t>
  </si>
  <si>
    <t>Less amount of non-qualifying non-recourse financing</t>
  </si>
  <si>
    <t>Less non-qualifying units and/or excess portion of higher quality units</t>
  </si>
  <si>
    <t>Less any cost directly attributed to non-residential mixed use square footage</t>
  </si>
  <si>
    <t>Less Historic Tax Credits</t>
  </si>
  <si>
    <t>Less Solar Tax Credits</t>
  </si>
  <si>
    <t>Less Other Reduction:  (explain here)</t>
  </si>
  <si>
    <t>Equals TOTAL ELIGIBLE BASIS</t>
  </si>
  <si>
    <t>Multiply by DDA or QCT Areas Adjustor (except acquisitions)</t>
  </si>
  <si>
    <t>Equals ADJUSTED BASIS</t>
  </si>
  <si>
    <t>Multiply by Applicable Fraction (lesser of the # of LI Units or SF of LI Units)</t>
  </si>
  <si>
    <t>Equals TOTAL QUALIFIED BASIS</t>
  </si>
  <si>
    <t>Equals Eligible Tax Credits</t>
  </si>
  <si>
    <t>Construction Cost per SF (in eligible basis):</t>
  </si>
  <si>
    <t>Total Construction Cost per SF</t>
  </si>
  <si>
    <t>Actual</t>
  </si>
  <si>
    <t>Allowable</t>
  </si>
  <si>
    <r>
      <t>Total Operating</t>
    </r>
    <r>
      <rPr>
        <i/>
        <sz val="11"/>
        <color theme="1"/>
        <rFont val="Calibri"/>
        <family val="2"/>
        <scheme val="minor"/>
      </rPr>
      <t xml:space="preserve"> (lump sum)</t>
    </r>
  </si>
  <si>
    <r>
      <t xml:space="preserve">Total Maintenance </t>
    </r>
    <r>
      <rPr>
        <i/>
        <sz val="11"/>
        <color theme="1"/>
        <rFont val="Calibri"/>
        <family val="2"/>
        <scheme val="minor"/>
      </rPr>
      <t>(lump sum)</t>
    </r>
  </si>
  <si>
    <r>
      <t xml:space="preserve">Total Annual Operating Expenses </t>
    </r>
    <r>
      <rPr>
        <i/>
        <sz val="11"/>
        <color theme="1"/>
        <rFont val="Calibri"/>
        <family val="2"/>
        <scheme val="minor"/>
      </rPr>
      <t xml:space="preserve">(Do </t>
    </r>
    <r>
      <rPr>
        <i/>
        <u/>
        <sz val="11"/>
        <color theme="1"/>
        <rFont val="Calibri"/>
        <family val="2"/>
        <scheme val="minor"/>
      </rPr>
      <t>NOT</t>
    </r>
    <r>
      <rPr>
        <i/>
        <sz val="11"/>
        <color theme="1"/>
        <rFont val="Calibri"/>
        <family val="2"/>
        <scheme val="minor"/>
      </rPr>
      <t xml:space="preserve"> include Supportive Services Cost)</t>
    </r>
  </si>
  <si>
    <t>Yes</t>
  </si>
  <si>
    <t>No</t>
  </si>
  <si>
    <t>Additional Monthly Income (Describe here)</t>
  </si>
  <si>
    <t>Title</t>
  </si>
  <si>
    <t>Entity</t>
  </si>
  <si>
    <t>Engineering Fee</t>
  </si>
  <si>
    <t>Net SF</t>
  </si>
  <si>
    <t>Rent Per</t>
  </si>
  <si>
    <t>SF</t>
  </si>
  <si>
    <t>Applicant Counsel</t>
  </si>
  <si>
    <t>Underwriter</t>
  </si>
  <si>
    <t>Underwriter's Counsel</t>
  </si>
  <si>
    <t>Bond Counsel</t>
  </si>
  <si>
    <t>Name of Guarantor</t>
  </si>
  <si>
    <t>Trustee</t>
  </si>
  <si>
    <t>Trustee's Counsel</t>
  </si>
  <si>
    <t>Issuer's Counsel</t>
  </si>
  <si>
    <t>Bank Counsel</t>
  </si>
  <si>
    <t>Address: Street
Suite
City, State, Zip</t>
  </si>
  <si>
    <t>Entity Type</t>
  </si>
  <si>
    <t>Estimated Fees</t>
  </si>
  <si>
    <t>Estimated Fees for Revenue Bonds, Series</t>
  </si>
  <si>
    <t>in aggregate principal amount not to exceed</t>
  </si>
  <si>
    <t>Contact Name
Contact Firm</t>
  </si>
  <si>
    <t>Contact Email
Contact Phone
Contact Fax</t>
  </si>
  <si>
    <t>Total Fees as Percentage of Bonds:</t>
  </si>
  <si>
    <t>(the "bonds").</t>
  </si>
  <si>
    <t>Page 14</t>
  </si>
  <si>
    <t>Page 15</t>
  </si>
  <si>
    <t>21) Bond Representation</t>
  </si>
  <si>
    <t>22) Aggregate Basis</t>
  </si>
  <si>
    <t>23) Credit Enhancement</t>
  </si>
  <si>
    <t xml:space="preserve">  What percentage of the Tax-Exempt Bond financing will be used to fund the aggregate basis of the Building(s) and Land?</t>
  </si>
  <si>
    <t xml:space="preserve">  Will the permanent financing have any type of credit enhancement?</t>
  </si>
  <si>
    <t>If any amount, rate, term, etc. listed on page 7 differs from the information contained in the financial documents, provide an explanation below, or attach an explanation and amortization tables.</t>
  </si>
  <si>
    <t>Amount of Tax Exempt Bonds:</t>
  </si>
  <si>
    <t>Amount of Taxable Bonds:</t>
  </si>
  <si>
    <t>Rehabilitation</t>
  </si>
  <si>
    <t>New Construction/Adaptive Reuse:</t>
  </si>
  <si>
    <t>Total Units by Const Type:</t>
  </si>
  <si>
    <t>Page 12</t>
  </si>
  <si>
    <t>Development Budget</t>
  </si>
  <si>
    <t>Budget Changed?</t>
  </si>
  <si>
    <t>Public Housing Authority Project</t>
  </si>
  <si>
    <t>Energy Consumption + Local Govt</t>
  </si>
  <si>
    <t>HUD HAP Contract</t>
  </si>
  <si>
    <t>Residential Floor Area for Unit</t>
  </si>
  <si>
    <t>Effective 3/6/2015</t>
  </si>
  <si>
    <t>Multiply by Applicable Percentage (in accordance with current rate)</t>
  </si>
  <si>
    <t xml:space="preserve">Note:   ADOH restricts the costs in the operating budget to the costs directly associated with operating the real estate.  Supportive Service costs are in addition to ADOH PUPY operating expense minimums.  ADOH assumes that master-metered projects will have higher expenses than the PUPY operating expense minimums. </t>
  </si>
  <si>
    <t>E-mail Address</t>
  </si>
  <si>
    <t>Name of General Partner(s),
Managing Member(s)</t>
  </si>
  <si>
    <t>Ownership
%</t>
  </si>
  <si>
    <t xml:space="preserve">If NO, which utilities need to be brought to the site?  </t>
  </si>
  <si>
    <t xml:space="preserve">Origination &amp; Loan </t>
  </si>
  <si>
    <t>Fees is:</t>
  </si>
  <si>
    <t>ONLY TYPE IN GREEN CELLS IN ROWS 47 TO 72 BELOW PLEASE!</t>
  </si>
  <si>
    <t>Total  →</t>
  </si>
  <si>
    <t xml:space="preserve">          Arizona Department of Housing</t>
  </si>
  <si>
    <t xml:space="preserve">          Low Income Housing Tax Credit Program</t>
  </si>
  <si>
    <t xml:space="preserve"># of
Units
</t>
  </si>
  <si>
    <t>% of
Total Units</t>
  </si>
  <si>
    <r>
      <t xml:space="preserve">Net Rent
</t>
    </r>
    <r>
      <rPr>
        <sz val="10"/>
        <color theme="1"/>
        <rFont val="Calibri"/>
        <family val="2"/>
        <scheme val="minor"/>
      </rPr>
      <t>(B)+(C)+(D)</t>
    </r>
  </si>
  <si>
    <r>
      <t xml:space="preserve">Total Monthly Rent
</t>
    </r>
    <r>
      <rPr>
        <sz val="10"/>
        <color theme="1"/>
        <rFont val="Calibri"/>
        <family val="2"/>
        <scheme val="minor"/>
      </rPr>
      <t>(A) x (E)</t>
    </r>
  </si>
  <si>
    <r>
      <t>Cost of Issuance/Underwriting Discount (</t>
    </r>
    <r>
      <rPr>
        <i/>
        <sz val="9"/>
        <color indexed="8"/>
        <rFont val="Calibri"/>
        <family val="2"/>
        <scheme val="minor"/>
      </rPr>
      <t>Bond Projects</t>
    </r>
    <r>
      <rPr>
        <sz val="9"/>
        <color indexed="8"/>
        <rFont val="Calibri"/>
        <family val="2"/>
        <scheme val="minor"/>
      </rPr>
      <t>)</t>
    </r>
  </si>
  <si>
    <r>
      <t>Bond Premium (</t>
    </r>
    <r>
      <rPr>
        <i/>
        <sz val="9"/>
        <color indexed="8"/>
        <rFont val="Calibri"/>
        <family val="2"/>
        <scheme val="minor"/>
      </rPr>
      <t>for Bond Projects only</t>
    </r>
    <r>
      <rPr>
        <sz val="9"/>
        <color indexed="8"/>
        <rFont val="Calibri"/>
        <family val="2"/>
        <scheme val="minor"/>
      </rPr>
      <t>)</t>
    </r>
  </si>
  <si>
    <r>
      <t xml:space="preserve">Soft Cost Contingency </t>
    </r>
    <r>
      <rPr>
        <i/>
        <sz val="9"/>
        <color indexed="8"/>
        <rFont val="Calibri"/>
        <family val="2"/>
        <scheme val="minor"/>
      </rPr>
      <t>(Not to exceed 3% of the total of Sec III)</t>
    </r>
  </si>
  <si>
    <t>ADOH requests that the Applicant explain below the formula used to determine the real estate taxes to be assessed to the property:
If the property is exempt from property taxes, a written certification from the Treasurer or Assessor Office of the appropriate jurisdiction will be required at the time of application.  If verification of the property tax exemption is not provided or available, property taxes must be included in the operating expenses at the time of application.</t>
  </si>
  <si>
    <r>
      <t xml:space="preserve">Site is currently under control in the form of: </t>
    </r>
    <r>
      <rPr>
        <i/>
        <sz val="11"/>
        <color theme="1"/>
        <rFont val="Calibri"/>
        <family val="2"/>
        <scheme val="minor"/>
      </rPr>
      <t>(check all that apply)</t>
    </r>
  </si>
  <si>
    <r>
      <t>8) Site Information - (</t>
    </r>
    <r>
      <rPr>
        <b/>
        <i/>
        <sz val="13"/>
        <color theme="1"/>
        <rFont val="Calibri"/>
        <family val="2"/>
        <scheme val="minor"/>
      </rPr>
      <t>ALL LAND MUST BE UNDER CONTROL PRIOR TO APPLICATION SUBMISSION.)</t>
    </r>
  </si>
  <si>
    <r>
      <t>Financing Included in Capital Stack</t>
    </r>
    <r>
      <rPr>
        <sz val="11"/>
        <color theme="1"/>
        <rFont val="Calibri"/>
        <family val="2"/>
        <scheme val="minor"/>
      </rPr>
      <t xml:space="preserve"> (</t>
    </r>
    <r>
      <rPr>
        <i/>
        <sz val="11"/>
        <color theme="1"/>
        <rFont val="Calibri"/>
        <family val="2"/>
        <scheme val="minor"/>
      </rPr>
      <t>check all that apply</t>
    </r>
    <r>
      <rPr>
        <sz val="11"/>
        <color theme="1"/>
        <rFont val="Calibri"/>
        <family val="2"/>
        <scheme val="minor"/>
      </rPr>
      <t>):</t>
    </r>
  </si>
  <si>
    <r>
      <t>Minimum Set-Aside Election:</t>
    </r>
    <r>
      <rPr>
        <i/>
        <sz val="11"/>
        <color theme="1"/>
        <rFont val="Calibri"/>
        <family val="2"/>
        <scheme val="minor"/>
      </rPr>
      <t xml:space="preserve"> (only select one)</t>
    </r>
  </si>
  <si>
    <r>
      <t>2) Prior Year Allocation</t>
    </r>
    <r>
      <rPr>
        <b/>
        <i/>
        <sz val="13"/>
        <color theme="1"/>
        <rFont val="Calibri"/>
        <family val="2"/>
        <scheme val="minor"/>
      </rPr>
      <t xml:space="preserve"> (complete if Project received an allocation of credits in a prior year)</t>
    </r>
  </si>
  <si>
    <t>Earthwork</t>
  </si>
  <si>
    <t>Site Utilities</t>
  </si>
  <si>
    <t>Roads, Walks &amp; Paving</t>
  </si>
  <si>
    <t>Site Improvements</t>
  </si>
  <si>
    <t>Lawns and Planting</t>
  </si>
  <si>
    <t>Unusual Site Conditions</t>
  </si>
  <si>
    <t xml:space="preserve">Metals </t>
  </si>
  <si>
    <t>Windows</t>
  </si>
  <si>
    <t>Glass</t>
  </si>
  <si>
    <t>Tile Work (non-flooring)</t>
  </si>
  <si>
    <t>Flooring (Resilient, Wood, Carpet, Tile)</t>
  </si>
  <si>
    <t>Specialties</t>
  </si>
  <si>
    <t>Special Equipment</t>
  </si>
  <si>
    <t>Cabinets and Countertops</t>
  </si>
  <si>
    <t>Special Construction / Fire Suppression</t>
  </si>
  <si>
    <t>Elevators</t>
  </si>
  <si>
    <t>Plumbing and Hot Water</t>
  </si>
  <si>
    <t>Heating, Ventilation and Air Conditioning</t>
  </si>
  <si>
    <t>Moisture Protection (i.e. dampproofing and waterproofing)</t>
  </si>
  <si>
    <t>Doors  &amp; Trim</t>
  </si>
  <si>
    <t>Stucco (i.e. Lath &amp; Plaster)</t>
  </si>
  <si>
    <t>Acoustical Ceilings</t>
  </si>
  <si>
    <t>Window Treatments (i.e. Blinds and Shades)</t>
  </si>
  <si>
    <t>Paints &amp; Coatings</t>
  </si>
  <si>
    <t>Contractor's Bond &amp; Insurance</t>
  </si>
  <si>
    <t>Accessory Structures</t>
  </si>
  <si>
    <t>Community Facility</t>
  </si>
  <si>
    <t>Swimming Pool</t>
  </si>
  <si>
    <t>Community Service Facility</t>
  </si>
  <si>
    <t>Total Cost</t>
  </si>
  <si>
    <t>Demolition &amp; Abatement</t>
  </si>
  <si>
    <t>Other (please describe here:)</t>
  </si>
  <si>
    <r>
      <t>HC Contingency (10% max)</t>
    </r>
    <r>
      <rPr>
        <i/>
        <sz val="9"/>
        <color indexed="8"/>
        <rFont val="Calibri"/>
        <family val="2"/>
        <scheme val="minor"/>
      </rPr>
      <t xml:space="preserve"> Line 47</t>
    </r>
  </si>
  <si>
    <t>Maximum Eligible Basis  (Line 55 - Line 44) is:</t>
  </si>
  <si>
    <r>
      <t xml:space="preserve">Hazardous Waste Contingency (7% max) </t>
    </r>
    <r>
      <rPr>
        <i/>
        <sz val="9"/>
        <color indexed="8"/>
        <rFont val="Calibri"/>
        <family val="2"/>
        <scheme val="minor"/>
      </rPr>
      <t>Line 47</t>
    </r>
  </si>
  <si>
    <t>New</t>
  </si>
  <si>
    <t>Rehab</t>
  </si>
  <si>
    <t>Maximum Allowable Eligible Basis on Line 126 is:</t>
  </si>
  <si>
    <t>Limit</t>
  </si>
  <si>
    <t>Max Basis</t>
  </si>
  <si>
    <t>3 BR</t>
  </si>
  <si>
    <t>TOTAL</t>
  </si>
  <si>
    <t>3-BR</t>
  </si>
  <si>
    <t>4-BR</t>
  </si>
  <si>
    <t>5-BR</t>
  </si>
  <si>
    <t>2017</t>
  </si>
  <si>
    <t>2017 APPLICATION FORM 3</t>
  </si>
  <si>
    <t>Wednesday, March 1, 2017</t>
  </si>
  <si>
    <t>Applicant should note, should there be any discrepancies between the 2017 QAP and the Exhibits or Forms attached hereto, the 2017 QAP shall control.</t>
  </si>
  <si>
    <r>
      <t xml:space="preserve">10) Building Acquisition Information - </t>
    </r>
    <r>
      <rPr>
        <b/>
        <i/>
        <sz val="12"/>
        <color theme="1"/>
        <rFont val="Calibri"/>
        <family val="2"/>
        <scheme val="minor"/>
      </rPr>
      <t>Legal Opinion at Section 2.10(I) must address the ten (10) year rule.</t>
    </r>
  </si>
  <si>
    <t>Management Fee</t>
  </si>
  <si>
    <t>Advertising</t>
  </si>
  <si>
    <t>Gas &amp; Electric</t>
  </si>
  <si>
    <t>Pest Control</t>
  </si>
  <si>
    <t>Supplies</t>
  </si>
  <si>
    <t>Repairs</t>
  </si>
  <si>
    <t>Total Administrative</t>
  </si>
  <si>
    <t>Office Supplies</t>
  </si>
  <si>
    <t>Maintenance</t>
  </si>
  <si>
    <t>Office and Administrative</t>
  </si>
  <si>
    <t>On-site Manager</t>
  </si>
  <si>
    <t>Rental Assistance must be documented at Tab 22</t>
  </si>
  <si>
    <t>*List of services to be provided to resident population must be provided at Tab 17.</t>
  </si>
  <si>
    <t>Other (Describe)</t>
  </si>
  <si>
    <t>Percentage</t>
  </si>
  <si>
    <t>(Include Employee Units)</t>
  </si>
  <si>
    <t>Water &amp; Sewer</t>
  </si>
  <si>
    <t>Wages and Salaries - total</t>
  </si>
  <si>
    <t>Legal,  Audit &amp; Compliance</t>
  </si>
  <si>
    <t>Trash &amp; Snow Removal</t>
  </si>
  <si>
    <t>Cable &amp; Internet</t>
  </si>
  <si>
    <t>Owner's Insurance During Construction</t>
  </si>
  <si>
    <t>Ad Re-Use</t>
  </si>
  <si>
    <t>Housing for Older Persons (Other Govt)</t>
  </si>
  <si>
    <t>Family - General</t>
  </si>
  <si>
    <t xml:space="preserve">             2017</t>
  </si>
  <si>
    <t>In addition, the cost of the following must be shown below (in addition to being included in the Development Budget above):</t>
  </si>
  <si>
    <t>Total Construction Cost</t>
  </si>
  <si>
    <t>Total Development Cost</t>
  </si>
  <si>
    <t xml:space="preserve">  </t>
  </si>
  <si>
    <t>Line #</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</si>
</sst>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dd/yy;@"/>
    <numFmt numFmtId="167" formatCode="[&lt;=9999999]###\-####;\(###\)\ ###\-####"/>
    <numFmt numFmtId="168" formatCode="00000\-0000"/>
    <numFmt numFmtId="169" formatCode="00\-0000000"/>
    <numFmt numFmtId="170" formatCode="&quot;$&quot;#,##0"/>
    <numFmt numFmtId="171" formatCode="_-* #,##0_-;\-* #,##0_-;_-* &quot;-&quot;_-;_-@_-"/>
    <numFmt numFmtId="172" formatCode="_-* #,##0.00_-;\-* #,##0.00_-;_-* &quot;-&quot;??_-;_-@_-"/>
    <numFmt numFmtId="173" formatCode="_-&quot;£&quot;* #,##0_-;\-&quot;£&quot;* #,##0_-;_-&quot;£&quot;* &quot;-&quot;_-;_-@_-"/>
    <numFmt numFmtId="174" formatCode="_-&quot;£&quot;* #,##0.00_-;\-&quot;£&quot;* #,##0.00_-;_-&quot;£&quot;* &quot;-&quot;??_-;_-@_-"/>
    <numFmt numFmtId="175" formatCode="&quot;$&quot;#,##0.0_);[Red]\(&quot;$&quot;#,##0.0\)"/>
    <numFmt numFmtId="176" formatCode="0.000%"/>
    <numFmt numFmtId="177" formatCode="_(&quot;$&quot;* #,##0.0000_);_(&quot;$&quot;* \(#,##0.0000\);_(&quot;$&quot;* &quot;-&quot;??_);_(@_)"/>
    <numFmt numFmtId="178" formatCode="_([$$-409]* #,##0.00_);_([$$-409]* \(#,##0.00\);_([$$-409]* &quot;-&quot;??_);_(@_)"/>
    <numFmt numFmtId="179" formatCode="0.0%"/>
  </numFmts>
  <fonts count="77">
    <font>
      <sz val="11"/>
      <color theme="1"/>
      <name val="Calibri"/>
      <family val="2"/>
      <scheme val="minor"/>
    </font>
    <font>
      <b/>
      <sz val="12"/>
      <color theme="1"/>
      <name val="Palatino Linotype"/>
      <family val="1"/>
    </font>
    <font>
      <b/>
      <sz val="18"/>
      <color theme="1"/>
      <name val="Palatino Linotype"/>
      <family val="1"/>
    </font>
    <font>
      <sz val="11"/>
      <color theme="1"/>
      <name val="Palatino Linotype"/>
      <family val="1"/>
    </font>
    <font>
      <b/>
      <sz val="14"/>
      <color theme="1"/>
      <name val="Palatino Linotype"/>
      <family val="1"/>
    </font>
    <font>
      <b/>
      <sz val="16"/>
      <color theme="1"/>
      <name val="Palatino Linotype"/>
      <family val="1"/>
    </font>
    <font>
      <b/>
      <sz val="10"/>
      <color theme="1"/>
      <name val="Palatino Linotype"/>
      <family val="1"/>
    </font>
    <font>
      <b/>
      <sz val="9"/>
      <color theme="1"/>
      <name val="Palatino Linotype"/>
      <family val="1"/>
    </font>
    <font>
      <sz val="10"/>
      <color theme="1"/>
      <name val="Calibri"/>
      <family val="2"/>
      <scheme val="minor"/>
    </font>
    <font>
      <i/>
      <sz val="8"/>
      <color theme="1"/>
      <name val="Palatino Linotype"/>
      <family val="1"/>
    </font>
    <font>
      <sz val="11"/>
      <color theme="1"/>
      <name val="Calibri"/>
      <family val="2"/>
      <scheme val="minor"/>
    </font>
    <font>
      <sz val="9"/>
      <color indexed="81"/>
      <name val="Tahoma"/>
      <family val="2"/>
    </font>
    <font>
      <b/>
      <sz val="9"/>
      <color indexed="81"/>
      <name val="Tahoma"/>
      <family val="2"/>
    </font>
    <font>
      <b/>
      <sz val="11"/>
      <color theme="1"/>
      <name val="Calibri"/>
      <family val="2"/>
    </font>
    <font>
      <sz val="11"/>
      <color theme="1"/>
      <name val="Calibri"/>
      <family val="2"/>
    </font>
    <font>
      <sz val="9"/>
      <color theme="1"/>
      <name val="Calibri"/>
      <family val="2"/>
    </font>
    <font>
      <i/>
      <sz val="11"/>
      <color theme="1"/>
      <name val="Calibri"/>
      <family val="2"/>
    </font>
    <font>
      <sz val="9"/>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9"/>
      <color rgb="FFFF0000"/>
      <name val="Calibri"/>
      <family val="2"/>
      <scheme val="minor"/>
    </font>
    <font>
      <sz val="8"/>
      <color theme="1"/>
      <name val="Calibri"/>
      <family val="2"/>
      <scheme val="minor"/>
    </font>
    <font>
      <b/>
      <i/>
      <sz val="11"/>
      <color theme="1"/>
      <name val="Calibri"/>
      <family val="2"/>
      <scheme val="minor"/>
    </font>
    <font>
      <b/>
      <sz val="11"/>
      <color theme="1"/>
      <name val="Palatino Linotype"/>
      <family val="1"/>
    </font>
    <font>
      <sz val="10"/>
      <color theme="1"/>
      <name val="Palatino Linotype"/>
      <family val="1"/>
    </font>
    <font>
      <sz val="12"/>
      <color theme="1"/>
      <name val="Palatino Linotype"/>
      <family val="1"/>
    </font>
    <font>
      <b/>
      <sz val="8"/>
      <color theme="1"/>
      <name val="Palatino Linotype"/>
      <family val="1"/>
    </font>
    <font>
      <b/>
      <sz val="11"/>
      <color rgb="FFFF0000"/>
      <name val="Palatino Linotype"/>
      <family val="1"/>
    </font>
    <font>
      <sz val="9"/>
      <name val="Arial"/>
      <family val="2"/>
    </font>
    <font>
      <sz val="11"/>
      <color indexed="8"/>
      <name val="Calibri"/>
      <family val="2"/>
    </font>
    <font>
      <sz val="10"/>
      <name val="Palatino Linotype"/>
      <family val="1"/>
    </font>
    <font>
      <sz val="10"/>
      <color theme="5"/>
      <name val="Palatino Linotype"/>
      <family val="1"/>
    </font>
    <font>
      <sz val="10"/>
      <color indexed="8"/>
      <name val="Palatino Linotype"/>
      <family val="1"/>
    </font>
    <font>
      <sz val="10"/>
      <name val="MS Sans Serif"/>
      <family val="2"/>
    </font>
    <font>
      <sz val="9"/>
      <name val="Palatino Linotype"/>
      <family val="1"/>
    </font>
    <font>
      <b/>
      <sz val="10"/>
      <color theme="1"/>
      <name val="Calibri"/>
      <family val="2"/>
      <scheme val="minor"/>
    </font>
    <font>
      <i/>
      <sz val="10"/>
      <color theme="1"/>
      <name val="Calibri"/>
      <family val="2"/>
      <scheme val="minor"/>
    </font>
    <font>
      <i/>
      <sz val="9"/>
      <color theme="1"/>
      <name val="Calibri"/>
      <family val="2"/>
      <scheme val="minor"/>
    </font>
    <font>
      <b/>
      <sz val="8"/>
      <color theme="1"/>
      <name val="Calibri"/>
      <family val="2"/>
      <scheme val="minor"/>
    </font>
    <font>
      <b/>
      <i/>
      <sz val="8"/>
      <color theme="1"/>
      <name val="Calibri"/>
      <family val="2"/>
      <scheme val="minor"/>
    </font>
    <font>
      <i/>
      <u/>
      <sz val="11"/>
      <color theme="1"/>
      <name val="Calibri"/>
      <family val="2"/>
      <scheme val="minor"/>
    </font>
    <font>
      <sz val="8"/>
      <name val="Palatino Linotype"/>
      <family val="1"/>
    </font>
    <font>
      <sz val="10"/>
      <name val="Arial"/>
      <family val="2"/>
    </font>
    <font>
      <sz val="10"/>
      <name val="Arrus BT"/>
    </font>
    <font>
      <sz val="11"/>
      <name val="Calibri"/>
      <family val="2"/>
      <scheme val="minor"/>
    </font>
    <font>
      <b/>
      <i/>
      <sz val="10"/>
      <color theme="1"/>
      <name val="Calibri"/>
      <family val="2"/>
      <scheme val="minor"/>
    </font>
    <font>
      <b/>
      <sz val="11"/>
      <color rgb="FFFF0000"/>
      <name val="Calibri"/>
      <family val="2"/>
    </font>
    <font>
      <sz val="10"/>
      <name val="Calibri"/>
      <family val="2"/>
      <scheme val="minor"/>
    </font>
    <font>
      <b/>
      <sz val="14"/>
      <color theme="1"/>
      <name val="Calibri"/>
      <family val="2"/>
      <scheme val="minor"/>
    </font>
    <font>
      <b/>
      <sz val="13"/>
      <color theme="1"/>
      <name val="Calibri"/>
      <family val="2"/>
      <scheme val="minor"/>
    </font>
    <font>
      <b/>
      <u/>
      <sz val="12"/>
      <color theme="1"/>
      <name val="Calibri"/>
      <family val="2"/>
      <scheme val="minor"/>
    </font>
    <font>
      <b/>
      <sz val="10"/>
      <color rgb="FFFF0000"/>
      <name val="Calibri"/>
      <family val="2"/>
      <scheme val="minor"/>
    </font>
    <font>
      <u/>
      <sz val="11"/>
      <color theme="10"/>
      <name val="Calibri"/>
      <family val="2"/>
    </font>
    <font>
      <sz val="8"/>
      <color rgb="FF000000"/>
      <name val="Tahoma"/>
      <family val="2"/>
    </font>
    <font>
      <sz val="10"/>
      <color rgb="FFFF0000"/>
      <name val="Palatino Linotype"/>
      <family val="1"/>
    </font>
    <font>
      <sz val="12"/>
      <color theme="1"/>
      <name val="Calibri"/>
      <family val="2"/>
      <scheme val="minor"/>
    </font>
    <font>
      <b/>
      <sz val="13"/>
      <color theme="1"/>
      <name val="Calibri"/>
      <family val="2"/>
    </font>
    <font>
      <sz val="13"/>
      <color theme="1"/>
      <name val="Calibri"/>
      <family val="2"/>
      <scheme val="minor"/>
    </font>
    <font>
      <sz val="10"/>
      <color indexed="8"/>
      <name val="Calibri"/>
      <family val="2"/>
      <scheme val="minor"/>
    </font>
    <font>
      <b/>
      <sz val="12"/>
      <color theme="1"/>
      <name val="Calibri"/>
      <family val="2"/>
      <scheme val="minor"/>
    </font>
    <font>
      <b/>
      <sz val="9"/>
      <color theme="1"/>
      <name val="Calibri"/>
      <family val="2"/>
      <scheme val="minor"/>
    </font>
    <font>
      <u/>
      <sz val="11"/>
      <color rgb="FFFF0000"/>
      <name val="Calibri"/>
      <family val="2"/>
      <scheme val="minor"/>
    </font>
    <font>
      <sz val="9"/>
      <name val="Calibri"/>
      <family val="2"/>
      <scheme val="minor"/>
    </font>
    <font>
      <b/>
      <i/>
      <sz val="9"/>
      <name val="Calibri"/>
      <family val="2"/>
      <scheme val="minor"/>
    </font>
    <font>
      <b/>
      <sz val="9"/>
      <name val="Calibri"/>
      <family val="2"/>
      <scheme val="minor"/>
    </font>
    <font>
      <b/>
      <u/>
      <sz val="9"/>
      <name val="Calibri"/>
      <family val="2"/>
      <scheme val="minor"/>
    </font>
    <font>
      <sz val="9"/>
      <color indexed="8"/>
      <name val="Calibri"/>
      <family val="2"/>
      <scheme val="minor"/>
    </font>
    <font>
      <b/>
      <sz val="9"/>
      <color rgb="FFFF0000"/>
      <name val="Calibri"/>
      <family val="2"/>
      <scheme val="minor"/>
    </font>
    <font>
      <i/>
      <sz val="9"/>
      <color indexed="8"/>
      <name val="Calibri"/>
      <family val="2"/>
      <scheme val="minor"/>
    </font>
    <font>
      <i/>
      <sz val="9"/>
      <name val="Calibri"/>
      <family val="2"/>
      <scheme val="minor"/>
    </font>
    <font>
      <b/>
      <u/>
      <sz val="11"/>
      <color theme="1"/>
      <name val="Calibri"/>
      <family val="2"/>
      <scheme val="minor"/>
    </font>
    <font>
      <b/>
      <i/>
      <sz val="13"/>
      <color theme="1"/>
      <name val="Calibri"/>
      <family val="2"/>
      <scheme val="minor"/>
    </font>
    <font>
      <b/>
      <i/>
      <u/>
      <sz val="9"/>
      <color indexed="8"/>
      <name val="Calibri"/>
      <family val="2"/>
      <scheme val="minor"/>
    </font>
    <font>
      <b/>
      <sz val="10"/>
      <name val="Calibri"/>
      <family val="2"/>
      <scheme val="minor"/>
    </font>
    <font>
      <b/>
      <sz val="9"/>
      <color indexed="8"/>
      <name val="Calibri"/>
      <family val="2"/>
      <scheme val="minor"/>
    </font>
    <font>
      <b/>
      <i/>
      <sz val="12"/>
      <color theme="1"/>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indexed="58"/>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34998626667073579"/>
        <bgColor theme="1" tint="0.499984740745262"/>
      </patternFill>
    </fill>
  </fills>
  <borders count="141">
    <border>
      <left/>
      <right/>
      <top/>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bottom style="medium">
        <color theme="1" tint="0.34998626667073579"/>
      </bottom>
      <diagonal/>
    </border>
    <border>
      <left/>
      <right/>
      <top style="medium">
        <color indexed="64"/>
      </top>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1" tint="0.34998626667073579"/>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tint="0.34998626667073579"/>
      </left>
      <right style="medium">
        <color indexed="64"/>
      </right>
      <top style="medium">
        <color indexed="64"/>
      </top>
      <bottom/>
      <diagonal/>
    </border>
    <border>
      <left style="thin">
        <color theme="1" tint="0.34998626667073579"/>
      </left>
      <right/>
      <top style="medium">
        <color indexed="64"/>
      </top>
      <bottom/>
      <diagonal/>
    </border>
    <border>
      <left style="medium">
        <color indexed="64"/>
      </left>
      <right/>
      <top style="medium">
        <color indexed="64"/>
      </top>
      <bottom style="thin">
        <color theme="1" tint="0.34998626667073579"/>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slantDashDot">
        <color indexed="64"/>
      </bottom>
      <diagonal/>
    </border>
    <border>
      <left style="thin">
        <color indexed="64"/>
      </left>
      <right style="medium">
        <color indexed="64"/>
      </right>
      <top style="thin">
        <color indexed="64"/>
      </top>
      <bottom style="slantDashDot">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slantDashDot">
        <color indexed="64"/>
      </top>
      <bottom style="thin">
        <color indexed="64"/>
      </bottom>
      <diagonal/>
    </border>
    <border>
      <left/>
      <right style="thin">
        <color indexed="64"/>
      </right>
      <top style="slantDashDot">
        <color indexed="64"/>
      </top>
      <bottom style="thin">
        <color indexed="64"/>
      </bottom>
      <diagonal/>
    </border>
    <border>
      <left style="medium">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double">
        <color indexed="64"/>
      </bottom>
      <diagonal/>
    </border>
    <border>
      <left style="thin">
        <color theme="1" tint="0.34998626667073579"/>
      </left>
      <right/>
      <top/>
      <bottom style="medium">
        <color indexed="64"/>
      </bottom>
      <diagonal/>
    </border>
    <border>
      <left style="thin">
        <color theme="1" tint="0.34998626667073579"/>
      </left>
      <right style="medium">
        <color indexed="64"/>
      </right>
      <top/>
      <bottom style="medium">
        <color indexed="64"/>
      </bottom>
      <diagonal/>
    </border>
    <border>
      <left/>
      <right style="medium">
        <color theme="0" tint="-0.499984740745262"/>
      </right>
      <top/>
      <bottom/>
      <diagonal/>
    </border>
    <border>
      <left style="medium">
        <color theme="0" tint="-0.499984740745262"/>
      </left>
      <right/>
      <top style="medium">
        <color theme="0" tint="-0.499984740745262"/>
      </top>
      <bottom style="medium">
        <color theme="0" tint="-0.499984740745262"/>
      </bottom>
      <diagonal/>
    </border>
    <border>
      <left style="medium">
        <color theme="0" tint="-0.499984740745262"/>
      </left>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bottom style="thick">
        <color indexed="64"/>
      </bottom>
      <diagonal/>
    </border>
    <border>
      <left/>
      <right/>
      <top/>
      <bottom style="medium">
        <color theme="0" tint="-0.499984740745262"/>
      </bottom>
      <diagonal/>
    </border>
    <border>
      <left style="medium">
        <color indexed="64"/>
      </left>
      <right/>
      <top/>
      <bottom/>
      <diagonal/>
    </border>
    <border>
      <left style="thin">
        <color indexed="64"/>
      </left>
      <right/>
      <top style="double">
        <color indexed="64"/>
      </top>
      <bottom/>
      <diagonal/>
    </border>
    <border>
      <left/>
      <right/>
      <top style="thin">
        <color indexed="64"/>
      </top>
      <bottom style="double">
        <color indexed="64"/>
      </bottom>
      <diagonal/>
    </border>
    <border>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top/>
      <bottom style="dashed">
        <color indexed="64"/>
      </bottom>
      <diagonal/>
    </border>
    <border>
      <left/>
      <right style="dashed">
        <color indexed="64"/>
      </right>
      <top/>
      <bottom style="dashed">
        <color indexed="64"/>
      </bottom>
      <diagonal/>
    </border>
    <border>
      <left style="medium">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dashed">
        <color indexed="64"/>
      </left>
      <right style="dashed">
        <color indexed="64"/>
      </right>
      <top style="medium">
        <color indexed="64"/>
      </top>
      <bottom style="medium">
        <color indexed="64"/>
      </bottom>
      <diagonal/>
    </border>
    <border>
      <left style="medium">
        <color indexed="64"/>
      </left>
      <right/>
      <top style="dashed">
        <color indexed="64"/>
      </top>
      <bottom/>
      <diagonal/>
    </border>
    <border>
      <left style="dashed">
        <color indexed="64"/>
      </left>
      <right style="dashed">
        <color indexed="64"/>
      </right>
      <top/>
      <bottom/>
      <diagonal/>
    </border>
    <border>
      <left style="dashed">
        <color indexed="64"/>
      </left>
      <right style="dashed">
        <color indexed="64"/>
      </right>
      <top style="dashed">
        <color indexed="64"/>
      </top>
      <bottom style="medium">
        <color indexed="64"/>
      </bottom>
      <diagonal/>
    </border>
    <border>
      <left/>
      <right style="dashed">
        <color indexed="64"/>
      </right>
      <top/>
      <bottom style="medium">
        <color indexed="64"/>
      </bottom>
      <diagonal/>
    </border>
    <border>
      <left/>
      <right style="dashed">
        <color indexed="64"/>
      </right>
      <top/>
      <bottom/>
      <diagonal/>
    </border>
    <border>
      <left/>
      <right/>
      <top/>
      <bottom style="double">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double">
        <color indexed="64"/>
      </right>
      <top/>
      <bottom style="double">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style="dashed">
        <color indexed="64"/>
      </left>
      <right/>
      <top style="dashed">
        <color indexed="64"/>
      </top>
      <bottom style="dashed">
        <color indexed="64"/>
      </bottom>
      <diagonal/>
    </border>
    <border>
      <left style="dashed">
        <color indexed="64"/>
      </left>
      <right/>
      <top style="medium">
        <color indexed="64"/>
      </top>
      <bottom style="medium">
        <color indexed="64"/>
      </bottom>
      <diagonal/>
    </border>
    <border>
      <left style="dashed">
        <color indexed="64"/>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right style="dashed">
        <color indexed="64"/>
      </right>
      <top style="medium">
        <color indexed="64"/>
      </top>
      <bottom style="medium">
        <color indexed="64"/>
      </bottom>
      <diagonal/>
    </border>
    <border>
      <left/>
      <right style="dashed">
        <color indexed="64"/>
      </right>
      <top style="dashed">
        <color indexed="64"/>
      </top>
      <bottom/>
      <diagonal/>
    </border>
    <border>
      <left/>
      <right style="medium">
        <color theme="0" tint="-0.499984740745262"/>
      </right>
      <top/>
      <bottom style="medium">
        <color indexed="64"/>
      </bottom>
      <diagonal/>
    </border>
  </borders>
  <cellStyleXfs count="27">
    <xf numFmtId="0" fontId="0" fillId="0" borderId="0"/>
    <xf numFmtId="44"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30" fillId="0" borderId="0"/>
    <xf numFmtId="3" fontId="34" fillId="0" borderId="0"/>
    <xf numFmtId="43" fontId="30"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4" fontId="30" fillId="0" borderId="0" applyFont="0" applyFill="0" applyBorder="0" applyAlignment="0" applyProtection="0"/>
    <xf numFmtId="44" fontId="44" fillId="0" borderId="0" applyFont="0" applyFill="0" applyBorder="0" applyAlignment="0" applyProtection="0"/>
    <xf numFmtId="171" fontId="43" fillId="0" borderId="0" applyFont="0" applyFill="0" applyBorder="0" applyAlignment="0" applyProtection="0"/>
    <xf numFmtId="172" fontId="43" fillId="0" borderId="0" applyFont="0" applyFill="0" applyBorder="0" applyAlignment="0" applyProtection="0"/>
    <xf numFmtId="0" fontId="44" fillId="0" borderId="0"/>
    <xf numFmtId="0" fontId="44" fillId="0" borderId="0"/>
    <xf numFmtId="0" fontId="43" fillId="0" borderId="0"/>
    <xf numFmtId="0" fontId="10" fillId="0" borderId="0"/>
    <xf numFmtId="9" fontId="30" fillId="0" borderId="0" applyFont="0" applyFill="0" applyBorder="0" applyAlignment="0" applyProtection="0"/>
    <xf numFmtId="9" fontId="44" fillId="0" borderId="0" applyFont="0" applyFill="0" applyBorder="0" applyAlignment="0" applyProtection="0"/>
    <xf numFmtId="9" fontId="30" fillId="0" borderId="0" applyFont="0" applyFill="0" applyBorder="0" applyAlignment="0" applyProtection="0"/>
    <xf numFmtId="0" fontId="43" fillId="13" borderId="0"/>
    <xf numFmtId="173" fontId="43" fillId="0" borderId="0" applyFont="0" applyFill="0" applyBorder="0" applyAlignment="0" applyProtection="0"/>
    <xf numFmtId="174" fontId="43" fillId="0" borderId="0" applyFont="0" applyFill="0" applyBorder="0" applyAlignment="0" applyProtection="0"/>
    <xf numFmtId="0" fontId="53" fillId="0" borderId="0" applyNumberFormat="0" applyFill="0" applyBorder="0" applyAlignment="0" applyProtection="0">
      <alignment vertical="top"/>
      <protection locked="0"/>
    </xf>
  </cellStyleXfs>
  <cellXfs count="876">
    <xf numFmtId="0" fontId="0" fillId="0" borderId="0" xfId="0"/>
    <xf numFmtId="0" fontId="3" fillId="0" borderId="0" xfId="0" applyFont="1" applyProtection="1">
      <protection hidden="1"/>
    </xf>
    <xf numFmtId="0" fontId="3" fillId="0" borderId="1" xfId="0" applyFont="1" applyBorder="1" applyProtection="1">
      <protection hidden="1"/>
    </xf>
    <xf numFmtId="0" fontId="3" fillId="0" borderId="0" xfId="0" applyFont="1" applyBorder="1" applyProtection="1">
      <protection hidden="1"/>
    </xf>
    <xf numFmtId="0" fontId="32" fillId="0" borderId="0" xfId="0" applyFont="1" applyFill="1" applyProtection="1">
      <protection locked="0"/>
    </xf>
    <xf numFmtId="0" fontId="33" fillId="0" borderId="0" xfId="0" applyFont="1" applyFill="1" applyProtection="1">
      <protection locked="0"/>
    </xf>
    <xf numFmtId="0" fontId="33" fillId="0" borderId="0" xfId="0" applyFont="1" applyFill="1"/>
    <xf numFmtId="9" fontId="33" fillId="0" borderId="0" xfId="0" applyNumberFormat="1" applyFont="1" applyFill="1"/>
    <xf numFmtId="14" fontId="31" fillId="0" borderId="0" xfId="5" applyNumberFormat="1" applyFont="1" applyFill="1"/>
    <xf numFmtId="3" fontId="31" fillId="0" borderId="0" xfId="5" applyFont="1" applyFill="1"/>
    <xf numFmtId="3" fontId="31" fillId="0" borderId="0" xfId="5" applyFont="1" applyFill="1" applyAlignment="1">
      <alignment horizontal="left"/>
    </xf>
    <xf numFmtId="3" fontId="31" fillId="0" borderId="0" xfId="5" applyFont="1" applyFill="1" applyAlignment="1">
      <alignment horizontal="center"/>
    </xf>
    <xf numFmtId="3" fontId="35" fillId="0" borderId="1" xfId="5" applyFont="1" applyFill="1" applyBorder="1" applyAlignment="1">
      <alignment horizontal="center"/>
    </xf>
    <xf numFmtId="3" fontId="35" fillId="0" borderId="1" xfId="5" applyFont="1" applyFill="1" applyBorder="1"/>
    <xf numFmtId="3" fontId="35" fillId="0" borderId="0" xfId="5" applyFont="1" applyFill="1" applyBorder="1"/>
    <xf numFmtId="3" fontId="31" fillId="0" borderId="69" xfId="5" applyFont="1" applyFill="1" applyBorder="1"/>
    <xf numFmtId="170" fontId="31" fillId="0" borderId="0" xfId="5" applyNumberFormat="1" applyFont="1" applyFill="1" applyBorder="1" applyAlignment="1">
      <alignment horizontal="center"/>
    </xf>
    <xf numFmtId="170" fontId="31" fillId="0" borderId="0" xfId="5" applyNumberFormat="1" applyFont="1" applyFill="1" applyAlignment="1">
      <alignment horizontal="center"/>
    </xf>
    <xf numFmtId="3" fontId="31" fillId="0" borderId="17" xfId="5" applyFont="1" applyFill="1" applyBorder="1"/>
    <xf numFmtId="3" fontId="31" fillId="0" borderId="17" xfId="5" applyFont="1" applyFill="1" applyBorder="1" applyAlignment="1">
      <alignment wrapText="1"/>
    </xf>
    <xf numFmtId="3" fontId="31" fillId="0" borderId="0" xfId="5" applyFont="1" applyFill="1" applyAlignment="1">
      <alignment wrapText="1"/>
    </xf>
    <xf numFmtId="3" fontId="31" fillId="0" borderId="0" xfId="5" applyFont="1" applyFill="1" applyBorder="1" applyAlignment="1">
      <alignment horizontal="center"/>
    </xf>
    <xf numFmtId="0" fontId="33" fillId="0" borderId="0" xfId="0" applyFont="1" applyFill="1" applyBorder="1"/>
    <xf numFmtId="3" fontId="31" fillId="0" borderId="0" xfId="5" applyFont="1" applyFill="1" applyBorder="1"/>
    <xf numFmtId="3" fontId="31" fillId="0" borderId="7" xfId="5" applyFont="1" applyFill="1" applyBorder="1" applyAlignment="1">
      <alignment horizontal="center"/>
    </xf>
    <xf numFmtId="3" fontId="31" fillId="0" borderId="13" xfId="5" applyFont="1" applyFill="1" applyBorder="1"/>
    <xf numFmtId="170" fontId="31" fillId="0" borderId="7" xfId="5" applyNumberFormat="1" applyFont="1" applyFill="1" applyBorder="1" applyAlignment="1">
      <alignment horizontal="center"/>
    </xf>
    <xf numFmtId="0" fontId="33" fillId="0" borderId="7" xfId="0" applyFont="1" applyFill="1" applyBorder="1"/>
    <xf numFmtId="3" fontId="31" fillId="0" borderId="7" xfId="5" applyFont="1" applyFill="1" applyBorder="1"/>
    <xf numFmtId="170" fontId="31" fillId="8" borderId="0" xfId="5" applyNumberFormat="1" applyFont="1" applyFill="1" applyBorder="1" applyAlignment="1">
      <alignment horizontal="center"/>
    </xf>
    <xf numFmtId="170" fontId="31" fillId="8" borderId="7" xfId="5" applyNumberFormat="1" applyFont="1" applyFill="1" applyBorder="1" applyAlignment="1">
      <alignment horizontal="center"/>
    </xf>
    <xf numFmtId="3" fontId="31" fillId="0" borderId="14" xfId="5" applyFont="1" applyFill="1" applyBorder="1" applyAlignment="1">
      <alignment horizontal="center"/>
    </xf>
    <xf numFmtId="3" fontId="31" fillId="0" borderId="16" xfId="5" applyFont="1" applyFill="1" applyBorder="1"/>
    <xf numFmtId="170" fontId="31" fillId="0" borderId="14" xfId="5" applyNumberFormat="1" applyFont="1" applyFill="1" applyBorder="1" applyAlignment="1">
      <alignment horizontal="center"/>
    </xf>
    <xf numFmtId="0" fontId="33" fillId="0" borderId="14" xfId="0" applyFont="1" applyFill="1" applyBorder="1"/>
    <xf numFmtId="3" fontId="31" fillId="0" borderId="14" xfId="5" applyFont="1" applyFill="1" applyBorder="1"/>
    <xf numFmtId="3" fontId="31" fillId="0" borderId="0" xfId="5" applyFont="1" applyFill="1" applyBorder="1" applyAlignment="1">
      <alignment wrapText="1"/>
    </xf>
    <xf numFmtId="0" fontId="33" fillId="7" borderId="0" xfId="0" applyFont="1" applyFill="1"/>
    <xf numFmtId="3" fontId="31" fillId="9" borderId="0" xfId="5" applyFont="1" applyFill="1" applyAlignment="1">
      <alignment horizontal="center"/>
    </xf>
    <xf numFmtId="3" fontId="31" fillId="9" borderId="0" xfId="5" applyFont="1" applyFill="1"/>
    <xf numFmtId="170" fontId="31" fillId="9" borderId="0" xfId="5" applyNumberFormat="1" applyFont="1" applyFill="1" applyBorder="1" applyAlignment="1">
      <alignment horizontal="center"/>
    </xf>
    <xf numFmtId="170" fontId="31" fillId="9" borderId="0" xfId="5" applyNumberFormat="1" applyFont="1" applyFill="1" applyAlignment="1">
      <alignment horizontal="center"/>
    </xf>
    <xf numFmtId="3" fontId="31" fillId="9" borderId="0" xfId="5" applyFont="1" applyFill="1" applyAlignment="1">
      <alignment wrapText="1"/>
    </xf>
    <xf numFmtId="3" fontId="31" fillId="9" borderId="7" xfId="5" applyFont="1" applyFill="1" applyBorder="1" applyAlignment="1">
      <alignment horizontal="center"/>
    </xf>
    <xf numFmtId="3" fontId="31" fillId="9" borderId="7" xfId="5" applyFont="1" applyFill="1" applyBorder="1"/>
    <xf numFmtId="170" fontId="31" fillId="9" borderId="7" xfId="5" applyNumberFormat="1" applyFont="1" applyFill="1" applyBorder="1" applyAlignment="1">
      <alignment horizontal="center"/>
    </xf>
    <xf numFmtId="3" fontId="31" fillId="10" borderId="0" xfId="5" applyFont="1" applyFill="1" applyAlignment="1">
      <alignment horizontal="center"/>
    </xf>
    <xf numFmtId="3" fontId="31" fillId="10" borderId="0" xfId="5" applyFont="1" applyFill="1"/>
    <xf numFmtId="170" fontId="31" fillId="10" borderId="0" xfId="5" applyNumberFormat="1" applyFont="1" applyFill="1" applyBorder="1" applyAlignment="1">
      <alignment horizontal="center"/>
    </xf>
    <xf numFmtId="170" fontId="31" fillId="10" borderId="0" xfId="5" applyNumberFormat="1" applyFont="1" applyFill="1" applyAlignment="1">
      <alignment horizontal="center"/>
    </xf>
    <xf numFmtId="3" fontId="31" fillId="10" borderId="0" xfId="5" applyFont="1" applyFill="1" applyAlignment="1">
      <alignment wrapText="1"/>
    </xf>
    <xf numFmtId="3" fontId="31" fillId="10" borderId="7" xfId="5" applyFont="1" applyFill="1" applyBorder="1" applyAlignment="1">
      <alignment horizontal="center"/>
    </xf>
    <xf numFmtId="3" fontId="31" fillId="10" borderId="7" xfId="5" applyFont="1" applyFill="1" applyBorder="1"/>
    <xf numFmtId="170" fontId="31" fillId="10" borderId="7" xfId="5" applyNumberFormat="1" applyFont="1" applyFill="1" applyBorder="1" applyAlignment="1">
      <alignment horizontal="center"/>
    </xf>
    <xf numFmtId="3" fontId="31" fillId="11" borderId="0" xfId="5" applyFont="1" applyFill="1" applyAlignment="1">
      <alignment horizontal="center"/>
    </xf>
    <xf numFmtId="3" fontId="31" fillId="11" borderId="0" xfId="5" applyFont="1" applyFill="1"/>
    <xf numFmtId="170" fontId="31" fillId="11" borderId="0" xfId="5" applyNumberFormat="1" applyFont="1" applyFill="1" applyBorder="1" applyAlignment="1">
      <alignment horizontal="center"/>
    </xf>
    <xf numFmtId="170" fontId="31" fillId="11" borderId="0" xfId="5" applyNumberFormat="1" applyFont="1" applyFill="1" applyAlignment="1">
      <alignment horizontal="center"/>
    </xf>
    <xf numFmtId="3" fontId="31" fillId="11" borderId="0" xfId="5" applyFont="1" applyFill="1" applyAlignment="1">
      <alignment wrapText="1"/>
    </xf>
    <xf numFmtId="3" fontId="31" fillId="11" borderId="7" xfId="5" applyFont="1" applyFill="1" applyBorder="1" applyAlignment="1">
      <alignment horizontal="center"/>
    </xf>
    <xf numFmtId="3" fontId="31" fillId="11" borderId="7" xfId="5" applyFont="1" applyFill="1" applyBorder="1"/>
    <xf numFmtId="170" fontId="31" fillId="11" borderId="7" xfId="5" applyNumberFormat="1" applyFont="1" applyFill="1" applyBorder="1" applyAlignment="1">
      <alignment horizontal="center"/>
    </xf>
    <xf numFmtId="3" fontId="31" fillId="12" borderId="0" xfId="5" applyFont="1" applyFill="1" applyAlignment="1">
      <alignment horizontal="center"/>
    </xf>
    <xf numFmtId="3" fontId="31" fillId="12" borderId="0" xfId="5" applyFont="1" applyFill="1"/>
    <xf numFmtId="170" fontId="31" fillId="12" borderId="0" xfId="5" applyNumberFormat="1" applyFont="1" applyFill="1" applyBorder="1" applyAlignment="1">
      <alignment horizontal="center"/>
    </xf>
    <xf numFmtId="170" fontId="31" fillId="12" borderId="0" xfId="5" applyNumberFormat="1" applyFont="1" applyFill="1" applyAlignment="1">
      <alignment horizontal="center"/>
    </xf>
    <xf numFmtId="3" fontId="31" fillId="12" borderId="0" xfId="5" applyFont="1" applyFill="1" applyAlignment="1">
      <alignment wrapText="1"/>
    </xf>
    <xf numFmtId="3" fontId="31" fillId="12" borderId="0" xfId="5" applyFont="1" applyFill="1" applyBorder="1" applyAlignment="1">
      <alignment horizontal="center"/>
    </xf>
    <xf numFmtId="3" fontId="31" fillId="12" borderId="7" xfId="5" applyFont="1" applyFill="1" applyBorder="1"/>
    <xf numFmtId="0" fontId="0" fillId="0" borderId="0" xfId="0" applyProtection="1">
      <protection hidden="1"/>
    </xf>
    <xf numFmtId="0" fontId="0" fillId="0" borderId="0" xfId="0" quotePrefix="1" applyProtection="1">
      <protection hidden="1"/>
    </xf>
    <xf numFmtId="0" fontId="0" fillId="0" borderId="0" xfId="0" applyBorder="1" applyProtection="1">
      <protection hidden="1"/>
    </xf>
    <xf numFmtId="44" fontId="0" fillId="0" borderId="0" xfId="1" applyFont="1" applyProtection="1">
      <protection hidden="1"/>
    </xf>
    <xf numFmtId="0" fontId="19" fillId="0" borderId="0" xfId="0" applyFont="1" applyProtection="1">
      <protection hidden="1"/>
    </xf>
    <xf numFmtId="10" fontId="18" fillId="0" borderId="6" xfId="3" applyNumberFormat="1" applyFont="1" applyBorder="1" applyProtection="1">
      <protection locked="0"/>
    </xf>
    <xf numFmtId="0" fontId="3" fillId="0" borderId="3" xfId="0" applyFont="1" applyBorder="1" applyProtection="1">
      <protection hidden="1"/>
    </xf>
    <xf numFmtId="0" fontId="14" fillId="0" borderId="0" xfId="0" applyFont="1" applyProtection="1">
      <protection hidden="1"/>
    </xf>
    <xf numFmtId="44" fontId="0" fillId="0" borderId="0" xfId="1" applyFont="1" applyBorder="1" applyProtection="1">
      <protection hidden="1"/>
    </xf>
    <xf numFmtId="10" fontId="0" fillId="0" borderId="0" xfId="3" applyNumberFormat="1" applyFont="1" applyFill="1" applyBorder="1" applyProtection="1">
      <protection hidden="1"/>
    </xf>
    <xf numFmtId="10" fontId="0" fillId="0" borderId="14" xfId="3" applyNumberFormat="1" applyFont="1" applyFill="1" applyBorder="1" applyProtection="1">
      <protection hidden="1"/>
    </xf>
    <xf numFmtId="1" fontId="18" fillId="0" borderId="0" xfId="0" applyNumberFormat="1" applyFont="1" applyBorder="1" applyProtection="1">
      <protection hidden="1"/>
    </xf>
    <xf numFmtId="0" fontId="36" fillId="0" borderId="14" xfId="0" applyFont="1" applyBorder="1" applyAlignment="1" applyProtection="1">
      <alignment horizontal="left"/>
      <protection hidden="1"/>
    </xf>
    <xf numFmtId="0" fontId="0" fillId="0" borderId="0" xfId="0" applyBorder="1" applyAlignment="1" applyProtection="1">
      <alignment horizontal="left"/>
      <protection hidden="1"/>
    </xf>
    <xf numFmtId="0" fontId="19" fillId="0" borderId="0" xfId="0" applyFont="1" applyFill="1" applyBorder="1" applyProtection="1">
      <protection hidden="1"/>
    </xf>
    <xf numFmtId="0" fontId="19" fillId="0" borderId="0" xfId="0" applyFont="1" applyAlignment="1" applyProtection="1">
      <alignment vertical="top"/>
      <protection hidden="1"/>
    </xf>
    <xf numFmtId="0" fontId="37" fillId="0" borderId="0" xfId="0" applyFont="1" applyAlignment="1" applyProtection="1">
      <alignment horizontal="left"/>
      <protection hidden="1"/>
    </xf>
    <xf numFmtId="0" fontId="0" fillId="0" borderId="0" xfId="0" applyAlignment="1" applyProtection="1">
      <alignment horizontal="left"/>
      <protection hidden="1"/>
    </xf>
    <xf numFmtId="0" fontId="14" fillId="0" borderId="0" xfId="0" applyFont="1" applyFill="1" applyProtection="1">
      <protection hidden="1"/>
    </xf>
    <xf numFmtId="0" fontId="13" fillId="0" borderId="0" xfId="0" applyFont="1" applyFill="1" applyProtection="1">
      <protection hidden="1"/>
    </xf>
    <xf numFmtId="0" fontId="0" fillId="0" borderId="0" xfId="0" applyFill="1" applyProtection="1">
      <protection hidden="1"/>
    </xf>
    <xf numFmtId="0" fontId="14" fillId="0" borderId="0" xfId="0" applyFont="1" applyFill="1" applyAlignment="1" applyProtection="1">
      <alignment horizontal="right"/>
      <protection hidden="1"/>
    </xf>
    <xf numFmtId="0" fontId="15" fillId="0" borderId="6" xfId="0" applyFont="1" applyFill="1" applyBorder="1" applyAlignment="1" applyProtection="1">
      <alignment horizontal="center" wrapText="1"/>
      <protection hidden="1"/>
    </xf>
    <xf numFmtId="0" fontId="15" fillId="0" borderId="8" xfId="0" applyFont="1" applyFill="1" applyBorder="1" applyAlignment="1" applyProtection="1">
      <alignment horizontal="center"/>
      <protection hidden="1"/>
    </xf>
    <xf numFmtId="0" fontId="19" fillId="0" borderId="0" xfId="0" applyFont="1" applyAlignment="1" applyProtection="1">
      <alignment horizontal="right"/>
      <protection hidden="1"/>
    </xf>
    <xf numFmtId="1" fontId="18" fillId="0" borderId="6" xfId="0" applyNumberFormat="1" applyFont="1" applyBorder="1" applyProtection="1">
      <protection locked="0"/>
    </xf>
    <xf numFmtId="165" fontId="18" fillId="0" borderId="6" xfId="2" applyNumberFormat="1" applyFont="1" applyBorder="1" applyProtection="1">
      <protection locked="0"/>
    </xf>
    <xf numFmtId="1" fontId="18" fillId="0" borderId="6" xfId="0" applyNumberFormat="1" applyFont="1" applyBorder="1" applyAlignment="1" applyProtection="1">
      <alignment horizontal="center"/>
      <protection locked="0"/>
    </xf>
    <xf numFmtId="0" fontId="18" fillId="0" borderId="6" xfId="0" applyFont="1" applyBorder="1" applyProtection="1">
      <protection locked="0"/>
    </xf>
    <xf numFmtId="0" fontId="18" fillId="0" borderId="8" xfId="0" applyFont="1" applyBorder="1" applyProtection="1">
      <protection locked="0"/>
    </xf>
    <xf numFmtId="44" fontId="18" fillId="0" borderId="6" xfId="1" applyNumberFormat="1" applyFont="1" applyBorder="1" applyProtection="1">
      <protection locked="0"/>
    </xf>
    <xf numFmtId="0" fontId="1" fillId="0" borderId="0" xfId="0" applyFont="1" applyBorder="1" applyAlignment="1" applyProtection="1">
      <protection hidden="1"/>
    </xf>
    <xf numFmtId="0" fontId="3" fillId="0" borderId="1" xfId="0" applyFont="1" applyBorder="1" applyAlignment="1" applyProtection="1">
      <protection hidden="1"/>
    </xf>
    <xf numFmtId="0" fontId="14" fillId="0" borderId="6" xfId="0" applyFont="1" applyFill="1" applyBorder="1" applyAlignment="1" applyProtection="1">
      <alignment horizontal="center"/>
      <protection hidden="1"/>
    </xf>
    <xf numFmtId="0" fontId="0" fillId="0" borderId="6" xfId="0" applyBorder="1" applyAlignment="1" applyProtection="1">
      <alignment horizontal="center"/>
      <protection hidden="1"/>
    </xf>
    <xf numFmtId="0" fontId="19" fillId="0" borderId="6" xfId="0" applyFont="1" applyBorder="1" applyAlignment="1" applyProtection="1">
      <alignment horizontal="center"/>
      <protection hidden="1"/>
    </xf>
    <xf numFmtId="0" fontId="20" fillId="0" borderId="0" xfId="0" applyFont="1" applyAlignment="1" applyProtection="1">
      <alignment horizontal="left"/>
      <protection hidden="1"/>
    </xf>
    <xf numFmtId="165" fontId="18" fillId="0" borderId="10" xfId="2" applyNumberFormat="1" applyFont="1" applyBorder="1" applyProtection="1">
      <protection locked="0"/>
    </xf>
    <xf numFmtId="1" fontId="18" fillId="0" borderId="15" xfId="0" applyNumberFormat="1" applyFont="1" applyBorder="1" applyProtection="1">
      <protection locked="0"/>
    </xf>
    <xf numFmtId="44" fontId="0" fillId="0" borderId="0" xfId="1" applyFont="1"/>
    <xf numFmtId="0" fontId="19" fillId="0" borderId="0" xfId="0" quotePrefix="1" applyFont="1" applyBorder="1" applyAlignment="1" applyProtection="1">
      <protection hidden="1"/>
    </xf>
    <xf numFmtId="0" fontId="17" fillId="0" borderId="0" xfId="0" applyFont="1" applyProtection="1">
      <protection hidden="1"/>
    </xf>
    <xf numFmtId="0" fontId="20" fillId="0" borderId="0" xfId="0" applyFont="1" applyProtection="1">
      <protection hidden="1"/>
    </xf>
    <xf numFmtId="0" fontId="18" fillId="0" borderId="28" xfId="0" applyFont="1" applyBorder="1" applyAlignment="1" applyProtection="1">
      <alignment horizontal="center"/>
      <protection locked="0"/>
    </xf>
    <xf numFmtId="0" fontId="19" fillId="0" borderId="0" xfId="0" applyFont="1" applyBorder="1" applyAlignment="1" applyProtection="1">
      <protection hidden="1"/>
    </xf>
    <xf numFmtId="0" fontId="46" fillId="0" borderId="0" xfId="0" applyFont="1" applyBorder="1" applyAlignment="1" applyProtection="1">
      <alignment horizontal="right"/>
      <protection hidden="1"/>
    </xf>
    <xf numFmtId="10" fontId="46" fillId="0" borderId="0" xfId="3" applyNumberFormat="1" applyFont="1" applyFill="1" applyBorder="1" applyAlignment="1" applyProtection="1">
      <alignment horizontal="right"/>
      <protection hidden="1"/>
    </xf>
    <xf numFmtId="165" fontId="18" fillId="0" borderId="12" xfId="2" applyNumberFormat="1" applyFont="1" applyBorder="1" applyProtection="1">
      <protection locked="0"/>
    </xf>
    <xf numFmtId="10" fontId="23" fillId="0" borderId="6" xfId="3" applyNumberFormat="1" applyFont="1" applyFill="1" applyBorder="1" applyAlignment="1" applyProtection="1">
      <alignment horizontal="center"/>
      <protection hidden="1"/>
    </xf>
    <xf numFmtId="0" fontId="23" fillId="0" borderId="6" xfId="0" applyFont="1" applyBorder="1" applyAlignment="1" applyProtection="1">
      <alignment horizontal="center"/>
      <protection hidden="1"/>
    </xf>
    <xf numFmtId="0" fontId="8" fillId="0" borderId="6" xfId="0" applyFont="1" applyBorder="1" applyAlignment="1" applyProtection="1">
      <alignment horizontal="center"/>
      <protection hidden="1"/>
    </xf>
    <xf numFmtId="0" fontId="18" fillId="0" borderId="6" xfId="0" applyFont="1" applyBorder="1" applyAlignment="1" applyProtection="1">
      <alignment horizontal="center"/>
      <protection locked="0"/>
    </xf>
    <xf numFmtId="1" fontId="0" fillId="2" borderId="71" xfId="0" applyNumberFormat="1" applyFill="1" applyBorder="1" applyProtection="1">
      <protection hidden="1"/>
    </xf>
    <xf numFmtId="165" fontId="0" fillId="2" borderId="22" xfId="2" applyNumberFormat="1" applyFont="1" applyFill="1" applyBorder="1" applyProtection="1">
      <protection hidden="1"/>
    </xf>
    <xf numFmtId="10" fontId="0" fillId="2" borderId="10" xfId="3" applyNumberFormat="1" applyFont="1" applyFill="1" applyBorder="1" applyProtection="1">
      <protection hidden="1"/>
    </xf>
    <xf numFmtId="10" fontId="0" fillId="2" borderId="6" xfId="3" applyNumberFormat="1" applyFont="1" applyFill="1" applyBorder="1" applyProtection="1">
      <protection hidden="1"/>
    </xf>
    <xf numFmtId="165" fontId="48" fillId="2" borderId="6" xfId="2" applyNumberFormat="1" applyFont="1" applyFill="1" applyBorder="1" applyProtection="1">
      <protection hidden="1"/>
    </xf>
    <xf numFmtId="6" fontId="8" fillId="2" borderId="6" xfId="0" applyNumberFormat="1" applyFont="1" applyFill="1" applyBorder="1" applyProtection="1">
      <protection hidden="1"/>
    </xf>
    <xf numFmtId="44" fontId="0" fillId="2" borderId="12" xfId="1" applyFont="1" applyFill="1" applyBorder="1" applyProtection="1">
      <protection hidden="1"/>
    </xf>
    <xf numFmtId="44" fontId="10" fillId="2" borderId="6" xfId="1" applyFont="1" applyFill="1" applyBorder="1" applyAlignment="1" applyProtection="1">
      <protection hidden="1"/>
    </xf>
    <xf numFmtId="44" fontId="0" fillId="2" borderId="6" xfId="0" applyNumberFormat="1" applyFont="1" applyFill="1" applyBorder="1" applyAlignment="1" applyProtection="1">
      <protection hidden="1"/>
    </xf>
    <xf numFmtId="1" fontId="0" fillId="2" borderId="6" xfId="0" applyNumberFormat="1" applyFill="1" applyBorder="1" applyAlignment="1" applyProtection="1">
      <alignment horizontal="center"/>
      <protection hidden="1"/>
    </xf>
    <xf numFmtId="0" fontId="18" fillId="2" borderId="6" xfId="0" applyFont="1" applyFill="1" applyBorder="1" applyProtection="1">
      <protection hidden="1"/>
    </xf>
    <xf numFmtId="0" fontId="18" fillId="2" borderId="8" xfId="0" applyFont="1" applyFill="1" applyBorder="1" applyProtection="1">
      <protection hidden="1"/>
    </xf>
    <xf numFmtId="44" fontId="0" fillId="2" borderId="6" xfId="1" applyNumberFormat="1" applyFont="1" applyFill="1" applyBorder="1" applyProtection="1">
      <protection hidden="1"/>
    </xf>
    <xf numFmtId="0" fontId="0" fillId="0" borderId="0" xfId="0" applyFont="1" applyProtection="1">
      <protection hidden="1"/>
    </xf>
    <xf numFmtId="0" fontId="0" fillId="0" borderId="0" xfId="0" applyFont="1" applyBorder="1" applyProtection="1">
      <protection hidden="1"/>
    </xf>
    <xf numFmtId="0" fontId="51" fillId="0" borderId="0" xfId="0" applyFont="1" applyProtection="1">
      <protection hidden="1"/>
    </xf>
    <xf numFmtId="0" fontId="0" fillId="0" borderId="67" xfId="0" applyFont="1" applyBorder="1" applyProtection="1">
      <protection hidden="1"/>
    </xf>
    <xf numFmtId="0" fontId="20" fillId="0" borderId="67" xfId="0" applyFont="1" applyBorder="1" applyProtection="1">
      <protection hidden="1"/>
    </xf>
    <xf numFmtId="0" fontId="0" fillId="0" borderId="62" xfId="0" applyFont="1" applyBorder="1" applyProtection="1">
      <protection hidden="1"/>
    </xf>
    <xf numFmtId="0" fontId="0" fillId="0" borderId="66" xfId="0" applyFont="1" applyBorder="1" applyProtection="1">
      <protection hidden="1"/>
    </xf>
    <xf numFmtId="44" fontId="18" fillId="0" borderId="63" xfId="0" applyNumberFormat="1" applyFont="1" applyBorder="1" applyProtection="1">
      <protection locked="0"/>
    </xf>
    <xf numFmtId="0" fontId="23" fillId="0" borderId="0" xfId="0" applyFont="1" applyProtection="1">
      <protection hidden="1"/>
    </xf>
    <xf numFmtId="0" fontId="52" fillId="0" borderId="63" xfId="0" applyFont="1" applyBorder="1" applyAlignment="1" applyProtection="1">
      <alignment horizontal="center"/>
      <protection locked="0"/>
    </xf>
    <xf numFmtId="0" fontId="37" fillId="0" borderId="0" xfId="0" applyFont="1" applyProtection="1">
      <protection hidden="1"/>
    </xf>
    <xf numFmtId="43" fontId="18" fillId="0" borderId="61" xfId="2" applyFont="1" applyBorder="1" applyProtection="1">
      <protection locked="0"/>
    </xf>
    <xf numFmtId="0" fontId="18" fillId="0" borderId="66" xfId="0" applyFont="1" applyBorder="1" applyProtection="1">
      <protection hidden="1"/>
    </xf>
    <xf numFmtId="0" fontId="18" fillId="0" borderId="0" xfId="0" applyFont="1" applyProtection="1">
      <protection hidden="1"/>
    </xf>
    <xf numFmtId="43" fontId="45" fillId="2" borderId="61" xfId="2" applyFont="1" applyFill="1" applyBorder="1" applyProtection="1">
      <protection hidden="1"/>
    </xf>
    <xf numFmtId="0" fontId="18" fillId="0" borderId="0" xfId="0" applyFont="1" applyBorder="1" applyProtection="1">
      <protection hidden="1"/>
    </xf>
    <xf numFmtId="0" fontId="3" fillId="0" borderId="0" xfId="0" applyFont="1" applyProtection="1">
      <protection locked="0"/>
    </xf>
    <xf numFmtId="9" fontId="0" fillId="3" borderId="0" xfId="3" applyFont="1" applyFill="1" applyProtection="1">
      <protection hidden="1"/>
    </xf>
    <xf numFmtId="0" fontId="38" fillId="0" borderId="0" xfId="0" applyFont="1" applyAlignment="1" applyProtection="1">
      <alignment horizontal="right"/>
      <protection hidden="1"/>
    </xf>
    <xf numFmtId="14" fontId="18" fillId="0" borderId="8" xfId="0" applyNumberFormat="1" applyFont="1" applyBorder="1" applyProtection="1">
      <protection locked="0"/>
    </xf>
    <xf numFmtId="0" fontId="18" fillId="0" borderId="56" xfId="0" applyFont="1" applyBorder="1" applyAlignment="1" applyProtection="1">
      <alignment horizontal="center"/>
      <protection locked="0"/>
    </xf>
    <xf numFmtId="9" fontId="0" fillId="3" borderId="17" xfId="3" applyFont="1" applyFill="1" applyBorder="1" applyProtection="1">
      <protection hidden="1"/>
    </xf>
    <xf numFmtId="14" fontId="18" fillId="0" borderId="13" xfId="0" applyNumberFormat="1" applyFont="1" applyBorder="1" applyProtection="1">
      <protection locked="0"/>
    </xf>
    <xf numFmtId="9" fontId="0" fillId="3" borderId="41" xfId="3" applyFont="1" applyFill="1" applyBorder="1" applyProtection="1">
      <protection hidden="1"/>
    </xf>
    <xf numFmtId="10" fontId="18" fillId="0" borderId="12" xfId="3" applyNumberFormat="1" applyFont="1" applyBorder="1" applyProtection="1">
      <protection locked="0"/>
    </xf>
    <xf numFmtId="0" fontId="18" fillId="0" borderId="12" xfId="0" applyFont="1" applyBorder="1" applyProtection="1">
      <protection locked="0"/>
    </xf>
    <xf numFmtId="14" fontId="18" fillId="0" borderId="12" xfId="0" applyNumberFormat="1" applyFont="1" applyBorder="1" applyProtection="1">
      <protection locked="0"/>
    </xf>
    <xf numFmtId="165" fontId="18" fillId="0" borderId="105" xfId="2" applyNumberFormat="1" applyFont="1" applyBorder="1" applyProtection="1">
      <protection locked="0"/>
    </xf>
    <xf numFmtId="10" fontId="18" fillId="0" borderId="105" xfId="3" applyNumberFormat="1" applyFont="1" applyBorder="1" applyProtection="1">
      <protection locked="0"/>
    </xf>
    <xf numFmtId="0" fontId="18" fillId="0" borderId="105" xfId="0" applyFont="1" applyBorder="1" applyProtection="1">
      <protection locked="0"/>
    </xf>
    <xf numFmtId="14" fontId="18" fillId="0" borderId="105" xfId="0" applyNumberFormat="1" applyFont="1" applyBorder="1" applyProtection="1">
      <protection locked="0"/>
    </xf>
    <xf numFmtId="9" fontId="0" fillId="3" borderId="107" xfId="3" applyFont="1" applyFill="1" applyBorder="1" applyProtection="1">
      <protection hidden="1"/>
    </xf>
    <xf numFmtId="165" fontId="0" fillId="3" borderId="109" xfId="2" applyNumberFormat="1" applyFont="1" applyFill="1" applyBorder="1" applyProtection="1">
      <protection hidden="1"/>
    </xf>
    <xf numFmtId="44" fontId="0" fillId="3" borderId="109" xfId="1" applyFont="1" applyFill="1" applyBorder="1" applyProtection="1">
      <protection hidden="1"/>
    </xf>
    <xf numFmtId="0" fontId="22" fillId="0" borderId="68" xfId="0" applyFont="1" applyBorder="1" applyProtection="1">
      <protection hidden="1"/>
    </xf>
    <xf numFmtId="0" fontId="22" fillId="0" borderId="40" xfId="0" applyFont="1" applyBorder="1" applyProtection="1">
      <protection hidden="1"/>
    </xf>
    <xf numFmtId="0" fontId="39" fillId="0" borderId="68" xfId="0" applyFont="1" applyBorder="1" applyProtection="1">
      <protection hidden="1"/>
    </xf>
    <xf numFmtId="0" fontId="40" fillId="0" borderId="68" xfId="0" applyFont="1" applyBorder="1" applyProtection="1">
      <protection hidden="1"/>
    </xf>
    <xf numFmtId="0" fontId="39" fillId="0" borderId="110" xfId="0" applyFont="1" applyBorder="1" applyProtection="1">
      <protection hidden="1"/>
    </xf>
    <xf numFmtId="0" fontId="39" fillId="0" borderId="35" xfId="0" applyFont="1" applyBorder="1" applyProtection="1">
      <protection hidden="1"/>
    </xf>
    <xf numFmtId="0" fontId="39" fillId="0" borderId="114" xfId="0" applyFont="1" applyBorder="1" applyProtection="1">
      <protection hidden="1"/>
    </xf>
    <xf numFmtId="0" fontId="22" fillId="0" borderId="115" xfId="0" applyFont="1" applyBorder="1" applyAlignment="1" applyProtection="1">
      <alignment horizontal="center" wrapText="1"/>
      <protection hidden="1"/>
    </xf>
    <xf numFmtId="0" fontId="22" fillId="0" borderId="107" xfId="0" applyFont="1" applyBorder="1" applyAlignment="1" applyProtection="1">
      <alignment horizontal="center" wrapText="1"/>
      <protection hidden="1"/>
    </xf>
    <xf numFmtId="0" fontId="17" fillId="0" borderId="105" xfId="0" applyFont="1" applyBorder="1" applyAlignment="1" applyProtection="1">
      <alignment horizontal="center" wrapText="1"/>
      <protection hidden="1"/>
    </xf>
    <xf numFmtId="0" fontId="29" fillId="0" borderId="0" xfId="0" applyFont="1" applyProtection="1">
      <protection hidden="1"/>
    </xf>
    <xf numFmtId="6" fontId="29" fillId="0" borderId="0" xfId="0" applyNumberFormat="1" applyFont="1" applyAlignment="1" applyProtection="1">
      <alignment horizontal="center"/>
      <protection hidden="1"/>
    </xf>
    <xf numFmtId="0" fontId="29" fillId="0" borderId="0" xfId="0" applyFont="1" applyAlignment="1" applyProtection="1">
      <alignment horizontal="center"/>
      <protection hidden="1"/>
    </xf>
    <xf numFmtId="17" fontId="3" fillId="0" borderId="0" xfId="0" applyNumberFormat="1" applyFont="1" applyAlignment="1" applyProtection="1">
      <protection hidden="1"/>
    </xf>
    <xf numFmtId="17" fontId="3" fillId="0" borderId="3" xfId="0" applyNumberFormat="1" applyFont="1" applyBorder="1" applyAlignment="1" applyProtection="1">
      <protection hidden="1"/>
    </xf>
    <xf numFmtId="0" fontId="50" fillId="4" borderId="0" xfId="0" applyFont="1" applyFill="1" applyBorder="1" applyAlignment="1" applyProtection="1">
      <protection hidden="1"/>
    </xf>
    <xf numFmtId="0" fontId="45" fillId="3" borderId="0" xfId="0" applyFont="1" applyFill="1" applyProtection="1">
      <protection hidden="1"/>
    </xf>
    <xf numFmtId="0" fontId="45" fillId="3" borderId="41" xfId="0" applyFont="1" applyFill="1" applyBorder="1" applyProtection="1">
      <protection hidden="1"/>
    </xf>
    <xf numFmtId="10" fontId="0" fillId="0" borderId="0" xfId="0" applyNumberFormat="1" applyProtection="1">
      <protection hidden="1"/>
    </xf>
    <xf numFmtId="0" fontId="24" fillId="0" borderId="0" xfId="0" applyFont="1" applyAlignment="1" applyProtection="1">
      <protection hidden="1"/>
    </xf>
    <xf numFmtId="165" fontId="0" fillId="0" borderId="0" xfId="2" applyNumberFormat="1" applyFont="1" applyFill="1" applyBorder="1" applyProtection="1">
      <protection hidden="1"/>
    </xf>
    <xf numFmtId="43" fontId="0" fillId="0" borderId="0" xfId="2" applyFont="1" applyProtection="1">
      <protection hidden="1"/>
    </xf>
    <xf numFmtId="9" fontId="0" fillId="3" borderId="56" xfId="3" applyFont="1" applyFill="1" applyBorder="1" applyProtection="1">
      <protection hidden="1"/>
    </xf>
    <xf numFmtId="43" fontId="0" fillId="0" borderId="0" xfId="2" applyFont="1" applyFill="1" applyBorder="1" applyProtection="1">
      <protection hidden="1"/>
    </xf>
    <xf numFmtId="49" fontId="18" fillId="0" borderId="0" xfId="0" applyNumberFormat="1" applyFont="1" applyBorder="1" applyAlignment="1" applyProtection="1">
      <alignment horizontal="center"/>
      <protection hidden="1"/>
    </xf>
    <xf numFmtId="0" fontId="17" fillId="0" borderId="35" xfId="0" applyFont="1" applyBorder="1" applyAlignment="1" applyProtection="1">
      <alignment horizontal="center" wrapText="1"/>
      <protection hidden="1"/>
    </xf>
    <xf numFmtId="0" fontId="21" fillId="0" borderId="117" xfId="0" applyFont="1" applyBorder="1" applyAlignment="1" applyProtection="1">
      <alignment horizontal="left"/>
      <protection locked="0"/>
    </xf>
    <xf numFmtId="43" fontId="0" fillId="0" borderId="112" xfId="2" applyFont="1" applyBorder="1" applyAlignment="1" applyProtection="1">
      <alignment horizontal="center"/>
      <protection hidden="1"/>
    </xf>
    <xf numFmtId="43" fontId="17" fillId="0" borderId="122" xfId="2" applyFont="1" applyBorder="1" applyAlignment="1" applyProtection="1">
      <alignment horizontal="center" wrapText="1"/>
      <protection hidden="1"/>
    </xf>
    <xf numFmtId="0" fontId="21" fillId="0" borderId="126" xfId="0" applyFont="1" applyBorder="1" applyAlignment="1" applyProtection="1">
      <alignment horizontal="center"/>
      <protection locked="0"/>
    </xf>
    <xf numFmtId="0" fontId="22" fillId="0" borderId="40" xfId="0" applyFont="1" applyBorder="1" applyProtection="1">
      <protection locked="0"/>
    </xf>
    <xf numFmtId="0" fontId="39" fillId="0" borderId="68" xfId="0" applyFont="1" applyBorder="1" applyProtection="1">
      <protection locked="0"/>
    </xf>
    <xf numFmtId="0" fontId="39" fillId="0" borderId="40" xfId="0" applyFont="1" applyBorder="1" applyProtection="1">
      <protection locked="0"/>
    </xf>
    <xf numFmtId="0" fontId="21" fillId="0" borderId="118" xfId="0" applyFont="1" applyBorder="1" applyAlignment="1" applyProtection="1">
      <protection hidden="1"/>
    </xf>
    <xf numFmtId="0" fontId="21" fillId="0" borderId="119" xfId="0" applyFont="1" applyBorder="1" applyAlignment="1" applyProtection="1">
      <protection hidden="1"/>
    </xf>
    <xf numFmtId="0" fontId="21" fillId="0" borderId="92" xfId="0" applyFont="1" applyBorder="1" applyAlignment="1" applyProtection="1">
      <protection hidden="1"/>
    </xf>
    <xf numFmtId="0" fontId="21" fillId="0" borderId="120" xfId="0" applyFont="1" applyBorder="1" applyAlignment="1" applyProtection="1">
      <protection hidden="1"/>
    </xf>
    <xf numFmtId="0" fontId="18" fillId="0" borderId="0" xfId="0" applyFont="1" applyBorder="1" applyAlignment="1" applyProtection="1">
      <alignment horizontal="center"/>
      <protection hidden="1"/>
    </xf>
    <xf numFmtId="164" fontId="18" fillId="0" borderId="28" xfId="1" applyNumberFormat="1" applyFont="1" applyBorder="1" applyProtection="1">
      <protection locked="0"/>
    </xf>
    <xf numFmtId="0" fontId="21" fillId="0" borderId="28" xfId="0" applyFont="1" applyBorder="1" applyAlignment="1" applyProtection="1">
      <alignment horizontal="center"/>
      <protection locked="0"/>
    </xf>
    <xf numFmtId="43" fontId="0" fillId="0" borderId="0" xfId="0" applyNumberFormat="1" applyProtection="1">
      <protection hidden="1"/>
    </xf>
    <xf numFmtId="44" fontId="18" fillId="0" borderId="0" xfId="1" applyFont="1" applyProtection="1">
      <protection hidden="1"/>
    </xf>
    <xf numFmtId="0" fontId="41" fillId="0" borderId="0" xfId="0" applyFont="1" applyProtection="1">
      <protection hidden="1"/>
    </xf>
    <xf numFmtId="9" fontId="0" fillId="0" borderId="0" xfId="0" applyNumberFormat="1" applyProtection="1">
      <protection hidden="1"/>
    </xf>
    <xf numFmtId="9" fontId="0" fillId="0" borderId="0" xfId="3" applyFont="1" applyProtection="1">
      <protection hidden="1"/>
    </xf>
    <xf numFmtId="9" fontId="19" fillId="0" borderId="0" xfId="3" applyFont="1" applyProtection="1">
      <protection hidden="1"/>
    </xf>
    <xf numFmtId="1" fontId="19" fillId="0" borderId="0" xfId="2" applyNumberFormat="1" applyFont="1" applyProtection="1">
      <protection hidden="1"/>
    </xf>
    <xf numFmtId="1" fontId="19" fillId="0" borderId="0" xfId="0" applyNumberFormat="1" applyFont="1" applyProtection="1">
      <protection hidden="1"/>
    </xf>
    <xf numFmtId="0" fontId="42" fillId="0" borderId="0" xfId="0" applyFont="1" applyFill="1" applyBorder="1" applyProtection="1">
      <protection hidden="1"/>
    </xf>
    <xf numFmtId="10" fontId="0" fillId="0" borderId="0" xfId="3" applyNumberFormat="1" applyFont="1" applyProtection="1">
      <protection hidden="1"/>
    </xf>
    <xf numFmtId="2" fontId="0" fillId="0" borderId="0" xfId="0" applyNumberFormat="1" applyProtection="1">
      <protection hidden="1"/>
    </xf>
    <xf numFmtId="43" fontId="45" fillId="0" borderId="61" xfId="2" applyFont="1" applyFill="1" applyBorder="1" applyProtection="1">
      <protection hidden="1"/>
    </xf>
    <xf numFmtId="0" fontId="19" fillId="0" borderId="0" xfId="0" applyFont="1" applyAlignment="1" applyProtection="1">
      <alignment horizontal="right"/>
      <protection hidden="1"/>
    </xf>
    <xf numFmtId="0" fontId="0" fillId="0" borderId="6" xfId="0" applyFill="1" applyBorder="1" applyAlignment="1" applyProtection="1">
      <protection hidden="1"/>
    </xf>
    <xf numFmtId="0" fontId="0" fillId="2" borderId="8" xfId="0" applyFill="1" applyBorder="1" applyAlignment="1" applyProtection="1">
      <protection hidden="1"/>
    </xf>
    <xf numFmtId="0" fontId="23" fillId="0" borderId="0" xfId="0" applyFont="1" applyAlignment="1" applyProtection="1">
      <alignment horizontal="right"/>
      <protection hidden="1"/>
    </xf>
    <xf numFmtId="0" fontId="24" fillId="0" borderId="1" xfId="0" applyNumberFormat="1" applyFont="1" applyBorder="1" applyProtection="1">
      <protection hidden="1"/>
    </xf>
    <xf numFmtId="0" fontId="55" fillId="7" borderId="0" xfId="0" applyFont="1" applyFill="1"/>
    <xf numFmtId="0" fontId="24" fillId="0" borderId="0" xfId="0" applyFont="1" applyBorder="1" applyAlignment="1" applyProtection="1">
      <alignment horizontal="center"/>
      <protection hidden="1"/>
    </xf>
    <xf numFmtId="0" fontId="25" fillId="0" borderId="0" xfId="0" applyFont="1" applyProtection="1">
      <protection hidden="1"/>
    </xf>
    <xf numFmtId="0" fontId="3" fillId="2" borderId="0" xfId="0" applyFont="1" applyFill="1" applyProtection="1">
      <protection hidden="1"/>
    </xf>
    <xf numFmtId="0" fontId="9" fillId="0" borderId="0" xfId="0" applyFont="1" applyAlignment="1" applyProtection="1">
      <alignment horizontal="center"/>
      <protection hidden="1"/>
    </xf>
    <xf numFmtId="0" fontId="0" fillId="0" borderId="0" xfId="0" applyFill="1" applyBorder="1" applyProtection="1">
      <protection hidden="1"/>
    </xf>
    <xf numFmtId="0" fontId="0" fillId="0" borderId="0" xfId="0" applyProtection="1">
      <protection locked="0"/>
    </xf>
    <xf numFmtId="0" fontId="0" fillId="0" borderId="0" xfId="0" applyFont="1" applyProtection="1">
      <protection locked="0"/>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19" fillId="0" borderId="0" xfId="0" applyFont="1" applyAlignment="1" applyProtection="1">
      <alignment horizontal="right"/>
      <protection hidden="1"/>
    </xf>
    <xf numFmtId="0" fontId="8" fillId="0" borderId="0" xfId="0" applyFont="1" applyAlignment="1" applyProtection="1">
      <alignment horizontal="left" wrapText="1"/>
      <protection hidden="1"/>
    </xf>
    <xf numFmtId="0" fontId="24" fillId="0" borderId="0" xfId="0" applyFont="1" applyAlignment="1" applyProtection="1">
      <alignment horizontal="right"/>
      <protection hidden="1"/>
    </xf>
    <xf numFmtId="17" fontId="24" fillId="0" borderId="0" xfId="0" quotePrefix="1" applyNumberFormat="1" applyFont="1" applyAlignment="1" applyProtection="1">
      <protection hidden="1"/>
    </xf>
    <xf numFmtId="0" fontId="24" fillId="0" borderId="3" xfId="0" applyFont="1" applyBorder="1" applyAlignment="1" applyProtection="1">
      <protection hidden="1"/>
    </xf>
    <xf numFmtId="0" fontId="24" fillId="0" borderId="87" xfId="0" applyFont="1" applyBorder="1" applyAlignment="1" applyProtection="1">
      <protection hidden="1"/>
    </xf>
    <xf numFmtId="14" fontId="26" fillId="0" borderId="2" xfId="0" quotePrefix="1" applyNumberFormat="1" applyFont="1" applyBorder="1" applyAlignment="1" applyProtection="1">
      <alignment horizontal="center"/>
      <protection hidden="1"/>
    </xf>
    <xf numFmtId="14" fontId="18" fillId="0" borderId="13" xfId="0" applyNumberFormat="1" applyFont="1" applyBorder="1" applyAlignment="1" applyProtection="1">
      <alignment horizontal="center"/>
      <protection locked="0"/>
    </xf>
    <xf numFmtId="43" fontId="18" fillId="3" borderId="0" xfId="2" applyFont="1" applyFill="1" applyProtection="1">
      <protection hidden="1"/>
    </xf>
    <xf numFmtId="43" fontId="18" fillId="3" borderId="41" xfId="2" applyFont="1" applyFill="1" applyBorder="1" applyProtection="1">
      <protection hidden="1"/>
    </xf>
    <xf numFmtId="165" fontId="18" fillId="3" borderId="41" xfId="2" applyNumberFormat="1" applyFont="1" applyFill="1" applyBorder="1" applyProtection="1">
      <protection hidden="1"/>
    </xf>
    <xf numFmtId="43" fontId="18" fillId="3" borderId="97" xfId="2" applyFont="1" applyFill="1" applyBorder="1" applyProtection="1">
      <protection hidden="1"/>
    </xf>
    <xf numFmtId="9" fontId="18" fillId="3" borderId="0" xfId="3" applyFont="1" applyFill="1" applyProtection="1">
      <protection hidden="1"/>
    </xf>
    <xf numFmtId="0" fontId="18" fillId="3" borderId="0" xfId="0" applyFont="1" applyFill="1" applyProtection="1">
      <protection hidden="1"/>
    </xf>
    <xf numFmtId="14" fontId="18" fillId="3" borderId="14" xfId="0" applyNumberFormat="1" applyFont="1" applyFill="1" applyBorder="1" applyProtection="1">
      <protection hidden="1"/>
    </xf>
    <xf numFmtId="9" fontId="18" fillId="3" borderId="41" xfId="3" applyFont="1" applyFill="1" applyBorder="1" applyProtection="1">
      <protection hidden="1"/>
    </xf>
    <xf numFmtId="0" fontId="18" fillId="3" borderId="41" xfId="0" applyFont="1" applyFill="1" applyBorder="1" applyProtection="1">
      <protection hidden="1"/>
    </xf>
    <xf numFmtId="14" fontId="18" fillId="3" borderId="41" xfId="0" applyNumberFormat="1" applyFont="1" applyFill="1" applyBorder="1" applyProtection="1">
      <protection hidden="1"/>
    </xf>
    <xf numFmtId="9" fontId="18" fillId="3" borderId="17" xfId="3" applyFont="1" applyFill="1" applyBorder="1" applyProtection="1">
      <protection hidden="1"/>
    </xf>
    <xf numFmtId="0" fontId="18" fillId="3" borderId="0" xfId="0" applyFont="1" applyFill="1" applyBorder="1" applyProtection="1">
      <protection hidden="1"/>
    </xf>
    <xf numFmtId="0" fontId="18" fillId="3" borderId="18" xfId="0" applyFont="1" applyFill="1" applyBorder="1" applyProtection="1">
      <protection hidden="1"/>
    </xf>
    <xf numFmtId="0" fontId="18" fillId="3" borderId="12" xfId="0" applyFont="1" applyFill="1" applyBorder="1" applyProtection="1">
      <protection hidden="1"/>
    </xf>
    <xf numFmtId="0" fontId="3" fillId="0" borderId="0" xfId="0" applyFont="1" applyProtection="1"/>
    <xf numFmtId="0" fontId="3" fillId="0" borderId="0" xfId="0" applyFont="1" applyBorder="1" applyProtection="1"/>
    <xf numFmtId="0" fontId="3" fillId="0" borderId="25" xfId="0" applyFont="1" applyBorder="1" applyProtection="1"/>
    <xf numFmtId="14" fontId="26" fillId="0" borderId="0" xfId="0" quotePrefix="1" applyNumberFormat="1" applyFont="1" applyBorder="1" applyAlignment="1" applyProtection="1">
      <alignment horizontal="center"/>
      <protection hidden="1"/>
    </xf>
    <xf numFmtId="0" fontId="24" fillId="0" borderId="0" xfId="0" applyFont="1" applyBorder="1" applyAlignment="1" applyProtection="1">
      <protection hidden="1"/>
    </xf>
    <xf numFmtId="0" fontId="8" fillId="0" borderId="0" xfId="0" applyFont="1" applyProtection="1">
      <protection hidden="1"/>
    </xf>
    <xf numFmtId="0" fontId="58" fillId="0" borderId="0" xfId="0" applyFont="1" applyProtection="1">
      <protection hidden="1"/>
    </xf>
    <xf numFmtId="0" fontId="0" fillId="0" borderId="0" xfId="0" applyFont="1" applyProtection="1"/>
    <xf numFmtId="0" fontId="0" fillId="0" borderId="0" xfId="0" applyFont="1" applyAlignment="1" applyProtection="1">
      <alignment wrapText="1"/>
    </xf>
    <xf numFmtId="0" fontId="19" fillId="0" borderId="0" xfId="0" applyFont="1" applyProtection="1"/>
    <xf numFmtId="0" fontId="0" fillId="0" borderId="33"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0" fillId="0" borderId="38" xfId="0" applyFont="1" applyBorder="1" applyAlignment="1" applyProtection="1">
      <alignment horizontal="center" vertical="top" wrapText="1"/>
      <protection hidden="1"/>
    </xf>
    <xf numFmtId="0" fontId="8" fillId="0" borderId="38" xfId="0" applyFont="1" applyBorder="1" applyAlignment="1" applyProtection="1">
      <alignment horizontal="center" vertical="top" wrapText="1"/>
      <protection hidden="1"/>
    </xf>
    <xf numFmtId="0" fontId="0" fillId="0" borderId="37" xfId="0" applyFont="1" applyBorder="1" applyAlignment="1" applyProtection="1">
      <alignment horizontal="center" vertical="top" wrapText="1"/>
      <protection hidden="1"/>
    </xf>
    <xf numFmtId="0" fontId="59" fillId="0" borderId="0" xfId="0" applyFont="1" applyFill="1" applyProtection="1"/>
    <xf numFmtId="0" fontId="0" fillId="0" borderId="58" xfId="0" applyFont="1" applyBorder="1" applyProtection="1">
      <protection hidden="1"/>
    </xf>
    <xf numFmtId="0" fontId="19" fillId="0" borderId="58" xfId="0" applyFont="1" applyBorder="1" applyAlignment="1" applyProtection="1">
      <alignment horizontal="center"/>
      <protection hidden="1"/>
    </xf>
    <xf numFmtId="0" fontId="19" fillId="0" borderId="59" xfId="0" applyFont="1" applyBorder="1" applyAlignment="1" applyProtection="1">
      <alignment horizontal="center"/>
      <protection hidden="1"/>
    </xf>
    <xf numFmtId="0" fontId="0" fillId="3" borderId="40" xfId="0" applyFont="1" applyFill="1" applyBorder="1" applyAlignment="1" applyProtection="1">
      <alignment horizontal="center"/>
      <protection hidden="1"/>
    </xf>
    <xf numFmtId="0" fontId="0" fillId="3" borderId="20" xfId="0" applyFont="1" applyFill="1" applyBorder="1" applyAlignment="1" applyProtection="1">
      <alignment horizontal="center"/>
      <protection hidden="1"/>
    </xf>
    <xf numFmtId="9" fontId="0" fillId="3" borderId="34" xfId="0" applyNumberFormat="1" applyFont="1" applyFill="1" applyBorder="1" applyAlignment="1" applyProtection="1">
      <alignment horizontal="center"/>
      <protection hidden="1"/>
    </xf>
    <xf numFmtId="0" fontId="0" fillId="3" borderId="34" xfId="0" applyFont="1" applyFill="1" applyBorder="1" applyAlignment="1" applyProtection="1">
      <alignment horizontal="center"/>
      <protection hidden="1"/>
    </xf>
    <xf numFmtId="42" fontId="0" fillId="3" borderId="34" xfId="0" applyNumberFormat="1" applyFont="1" applyFill="1" applyBorder="1" applyAlignment="1" applyProtection="1">
      <alignment horizontal="right"/>
      <protection hidden="1"/>
    </xf>
    <xf numFmtId="42" fontId="0" fillId="3" borderId="36" xfId="0" applyNumberFormat="1" applyFont="1" applyFill="1" applyBorder="1" applyAlignment="1" applyProtection="1">
      <alignment horizontal="right"/>
      <protection hidden="1"/>
    </xf>
    <xf numFmtId="0" fontId="0" fillId="0" borderId="0" xfId="0" applyFont="1" applyAlignment="1" applyProtection="1">
      <alignment horizontal="left"/>
    </xf>
    <xf numFmtId="0" fontId="18" fillId="0" borderId="29" xfId="0" applyFont="1" applyBorder="1" applyAlignment="1" applyProtection="1">
      <alignment horizontal="center"/>
      <protection locked="0"/>
    </xf>
    <xf numFmtId="0" fontId="18" fillId="0" borderId="12" xfId="0" applyFont="1" applyBorder="1" applyAlignment="1" applyProtection="1">
      <alignment horizontal="center"/>
      <protection locked="0"/>
    </xf>
    <xf numFmtId="9" fontId="18" fillId="0" borderId="22" xfId="0" applyNumberFormat="1" applyFont="1" applyBorder="1" applyAlignment="1" applyProtection="1">
      <alignment horizontal="center"/>
      <protection locked="0"/>
    </xf>
    <xf numFmtId="0" fontId="18" fillId="0" borderId="22" xfId="0" applyNumberFormat="1" applyFont="1" applyBorder="1" applyAlignment="1" applyProtection="1">
      <alignment horizontal="center"/>
      <protection locked="0"/>
    </xf>
    <xf numFmtId="1" fontId="18" fillId="0" borderId="22" xfId="0" applyNumberFormat="1" applyFont="1" applyBorder="1" applyAlignment="1" applyProtection="1">
      <alignment horizontal="center"/>
      <protection locked="0"/>
    </xf>
    <xf numFmtId="9" fontId="45" fillId="3" borderId="22" xfId="3" applyFont="1" applyFill="1" applyBorder="1" applyAlignment="1" applyProtection="1">
      <alignment horizontal="center"/>
      <protection hidden="1"/>
    </xf>
    <xf numFmtId="43" fontId="18" fillId="0" borderId="22" xfId="2" applyFont="1" applyBorder="1" applyAlignment="1" applyProtection="1">
      <alignment horizontal="center"/>
      <protection locked="0"/>
    </xf>
    <xf numFmtId="44" fontId="45" fillId="3" borderId="22" xfId="0" applyNumberFormat="1" applyFont="1" applyFill="1" applyBorder="1" applyProtection="1">
      <protection locked="0" hidden="1"/>
    </xf>
    <xf numFmtId="42" fontId="18" fillId="0" borderId="22" xfId="0" applyNumberFormat="1" applyFont="1" applyBorder="1" applyProtection="1">
      <protection locked="0"/>
    </xf>
    <xf numFmtId="42" fontId="45" fillId="3" borderId="42" xfId="0" applyNumberFormat="1" applyFont="1" applyFill="1" applyBorder="1" applyProtection="1">
      <protection hidden="1"/>
    </xf>
    <xf numFmtId="42" fontId="45" fillId="3" borderId="30" xfId="0" applyNumberFormat="1" applyFont="1" applyFill="1" applyBorder="1" applyProtection="1">
      <protection hidden="1"/>
    </xf>
    <xf numFmtId="0" fontId="0" fillId="0" borderId="0" xfId="0" applyNumberFormat="1" applyFont="1" applyProtection="1"/>
    <xf numFmtId="0" fontId="18" fillId="0" borderId="31" xfId="0" applyFont="1" applyBorder="1" applyAlignment="1" applyProtection="1">
      <alignment horizontal="center"/>
      <protection locked="0"/>
    </xf>
    <xf numFmtId="9" fontId="18" fillId="0" borderId="6" xfId="3" applyFont="1" applyBorder="1" applyAlignment="1" applyProtection="1">
      <alignment horizontal="center"/>
      <protection locked="0"/>
    </xf>
    <xf numFmtId="43" fontId="18" fillId="0" borderId="6" xfId="2" applyFont="1" applyBorder="1" applyAlignment="1" applyProtection="1">
      <alignment horizontal="center"/>
      <protection locked="0"/>
    </xf>
    <xf numFmtId="42" fontId="18" fillId="0" borderId="6" xfId="0" applyNumberFormat="1" applyFont="1" applyBorder="1" applyProtection="1">
      <protection locked="0"/>
    </xf>
    <xf numFmtId="42" fontId="45" fillId="3" borderId="6" xfId="0" applyNumberFormat="1" applyFont="1" applyFill="1" applyBorder="1" applyProtection="1">
      <protection hidden="1"/>
    </xf>
    <xf numFmtId="42" fontId="45" fillId="3" borderId="32" xfId="0" applyNumberFormat="1" applyFont="1" applyFill="1" applyBorder="1" applyProtection="1">
      <protection hidden="1"/>
    </xf>
    <xf numFmtId="42" fontId="45" fillId="3" borderId="43" xfId="0" applyNumberFormat="1" applyFont="1" applyFill="1" applyBorder="1" applyProtection="1">
      <protection hidden="1"/>
    </xf>
    <xf numFmtId="1" fontId="18" fillId="0" borderId="45" xfId="0" applyNumberFormat="1" applyFont="1" applyBorder="1" applyAlignment="1" applyProtection="1">
      <alignment horizontal="center"/>
      <protection locked="0"/>
    </xf>
    <xf numFmtId="43" fontId="18" fillId="0" borderId="45" xfId="2" applyFont="1" applyBorder="1" applyAlignment="1" applyProtection="1">
      <alignment horizontal="center"/>
      <protection locked="0"/>
    </xf>
    <xf numFmtId="42" fontId="18" fillId="0" borderId="45" xfId="0" applyNumberFormat="1" applyFont="1" applyBorder="1" applyProtection="1">
      <protection locked="0"/>
    </xf>
    <xf numFmtId="42" fontId="45" fillId="3" borderId="45" xfId="0" applyNumberFormat="1" applyFont="1" applyFill="1" applyBorder="1" applyProtection="1">
      <protection hidden="1"/>
    </xf>
    <xf numFmtId="42" fontId="45" fillId="3" borderId="46" xfId="0" applyNumberFormat="1" applyFont="1" applyFill="1" applyBorder="1" applyProtection="1">
      <protection hidden="1"/>
    </xf>
    <xf numFmtId="0" fontId="18" fillId="0" borderId="44" xfId="0" applyFont="1" applyBorder="1" applyProtection="1">
      <protection locked="0"/>
    </xf>
    <xf numFmtId="0" fontId="0" fillId="3" borderId="12" xfId="0" applyFont="1" applyFill="1" applyBorder="1" applyAlignment="1" applyProtection="1">
      <alignment horizontal="center"/>
      <protection hidden="1"/>
    </xf>
    <xf numFmtId="1" fontId="18" fillId="0" borderId="12" xfId="0" applyNumberFormat="1" applyFont="1" applyBorder="1" applyAlignment="1" applyProtection="1">
      <alignment horizontal="center"/>
      <protection locked="0"/>
    </xf>
    <xf numFmtId="43" fontId="0" fillId="14" borderId="12" xfId="2" applyFont="1" applyFill="1" applyBorder="1" applyProtection="1">
      <protection locked="0" hidden="1"/>
    </xf>
    <xf numFmtId="42" fontId="0" fillId="3" borderId="12" xfId="0" applyNumberFormat="1" applyFont="1" applyFill="1" applyBorder="1" applyProtection="1">
      <protection hidden="1"/>
    </xf>
    <xf numFmtId="42" fontId="0" fillId="3" borderId="43" xfId="0" applyNumberFormat="1" applyFont="1" applyFill="1" applyBorder="1" applyProtection="1">
      <protection hidden="1"/>
    </xf>
    <xf numFmtId="0" fontId="45" fillId="3" borderId="19" xfId="0" applyFont="1" applyFill="1" applyBorder="1" applyAlignment="1" applyProtection="1">
      <alignment horizontal="center"/>
      <protection hidden="1"/>
    </xf>
    <xf numFmtId="9" fontId="45" fillId="3" borderId="19" xfId="3" applyFont="1" applyFill="1" applyBorder="1" applyAlignment="1" applyProtection="1">
      <alignment horizontal="center"/>
      <protection hidden="1"/>
    </xf>
    <xf numFmtId="1" fontId="0" fillId="3" borderId="19" xfId="0" applyNumberFormat="1" applyFont="1" applyFill="1" applyBorder="1" applyProtection="1">
      <protection hidden="1"/>
    </xf>
    <xf numFmtId="42" fontId="0" fillId="3" borderId="20" xfId="0" applyNumberFormat="1" applyFont="1" applyFill="1" applyBorder="1" applyProtection="1">
      <protection hidden="1"/>
    </xf>
    <xf numFmtId="42" fontId="0" fillId="3" borderId="21" xfId="0" applyNumberFormat="1" applyFont="1" applyFill="1" applyBorder="1" applyProtection="1">
      <protection hidden="1"/>
    </xf>
    <xf numFmtId="0" fontId="0" fillId="3" borderId="0" xfId="0" applyFont="1" applyFill="1" applyProtection="1">
      <protection hidden="1"/>
    </xf>
    <xf numFmtId="0" fontId="60" fillId="3" borderId="0" xfId="0" quotePrefix="1" applyFont="1" applyFill="1" applyAlignment="1" applyProtection="1">
      <alignment horizontal="right"/>
      <protection hidden="1"/>
    </xf>
    <xf numFmtId="44" fontId="18" fillId="0" borderId="28" xfId="1" applyFont="1" applyBorder="1" applyAlignment="1" applyProtection="1">
      <alignment horizontal="center"/>
      <protection locked="0"/>
    </xf>
    <xf numFmtId="0" fontId="8" fillId="3" borderId="0" xfId="0" applyFont="1" applyFill="1" applyProtection="1"/>
    <xf numFmtId="0" fontId="60" fillId="3" borderId="0" xfId="0" applyFont="1" applyFill="1" applyAlignment="1" applyProtection="1">
      <alignment horizontal="right"/>
    </xf>
    <xf numFmtId="43" fontId="45" fillId="3" borderId="50" xfId="2" applyFont="1" applyFill="1" applyBorder="1" applyProtection="1"/>
    <xf numFmtId="0" fontId="0" fillId="3" borderId="0" xfId="0" applyFont="1" applyFill="1" applyAlignment="1" applyProtection="1">
      <alignment horizontal="center"/>
      <protection hidden="1"/>
    </xf>
    <xf numFmtId="9" fontId="18" fillId="0" borderId="50" xfId="3" applyFont="1" applyBorder="1" applyAlignment="1" applyProtection="1">
      <alignment horizontal="center"/>
      <protection locked="0"/>
    </xf>
    <xf numFmtId="0" fontId="0" fillId="3" borderId="0" xfId="0" applyFont="1" applyFill="1" applyProtection="1"/>
    <xf numFmtId="43" fontId="45" fillId="3" borderId="48" xfId="2" applyFont="1" applyFill="1" applyBorder="1" applyProtection="1"/>
    <xf numFmtId="43" fontId="18" fillId="0" borderId="49" xfId="2" applyFont="1" applyBorder="1" applyProtection="1">
      <protection locked="0"/>
    </xf>
    <xf numFmtId="0" fontId="19" fillId="3" borderId="0" xfId="0" applyFont="1" applyFill="1" applyProtection="1">
      <protection hidden="1"/>
    </xf>
    <xf numFmtId="0" fontId="60" fillId="3" borderId="0" xfId="0" applyFont="1" applyFill="1" applyAlignment="1" applyProtection="1">
      <alignment horizontal="right"/>
      <protection hidden="1"/>
    </xf>
    <xf numFmtId="43" fontId="45" fillId="3" borderId="48" xfId="2" applyFont="1" applyFill="1" applyBorder="1" applyProtection="1">
      <protection hidden="1"/>
    </xf>
    <xf numFmtId="44" fontId="45" fillId="3" borderId="47" xfId="0" applyNumberFormat="1" applyFont="1" applyFill="1" applyBorder="1" applyAlignment="1" applyProtection="1">
      <alignment horizontal="center"/>
      <protection hidden="1"/>
    </xf>
    <xf numFmtId="44" fontId="45" fillId="3" borderId="55" xfId="0" applyNumberFormat="1" applyFont="1" applyFill="1" applyBorder="1" applyAlignment="1" applyProtection="1">
      <alignment horizontal="center"/>
      <protection hidden="1"/>
    </xf>
    <xf numFmtId="43" fontId="45" fillId="3" borderId="50" xfId="2" applyFont="1" applyFill="1" applyBorder="1" applyProtection="1">
      <protection hidden="1"/>
    </xf>
    <xf numFmtId="0" fontId="19" fillId="3" borderId="0" xfId="0" applyFont="1" applyFill="1" applyBorder="1" applyProtection="1">
      <protection hidden="1"/>
    </xf>
    <xf numFmtId="0" fontId="0" fillId="3" borderId="0" xfId="0" applyFont="1" applyFill="1" applyBorder="1" applyProtection="1">
      <protection hidden="1"/>
    </xf>
    <xf numFmtId="0" fontId="56" fillId="3" borderId="3" xfId="0" applyFont="1" applyFill="1" applyBorder="1" applyProtection="1">
      <protection hidden="1"/>
    </xf>
    <xf numFmtId="43" fontId="45" fillId="3" borderId="56" xfId="2" applyFont="1" applyFill="1" applyBorder="1" applyProtection="1">
      <protection hidden="1"/>
    </xf>
    <xf numFmtId="0" fontId="0" fillId="0" borderId="4" xfId="0" applyFont="1" applyBorder="1" applyProtection="1"/>
    <xf numFmtId="0" fontId="0" fillId="0" borderId="0" xfId="0" applyFont="1" applyBorder="1" applyProtection="1"/>
    <xf numFmtId="0" fontId="19" fillId="3" borderId="25" xfId="0" applyFont="1" applyFill="1" applyBorder="1" applyProtection="1">
      <protection hidden="1"/>
    </xf>
    <xf numFmtId="0" fontId="0" fillId="3" borderId="25" xfId="0" applyFont="1" applyFill="1" applyBorder="1" applyProtection="1">
      <protection hidden="1"/>
    </xf>
    <xf numFmtId="0" fontId="56" fillId="3" borderId="25" xfId="0" applyFont="1" applyFill="1" applyBorder="1" applyProtection="1">
      <protection hidden="1"/>
    </xf>
    <xf numFmtId="0" fontId="18" fillId="0" borderId="57" xfId="0" applyFont="1" applyBorder="1" applyProtection="1">
      <protection hidden="1"/>
    </xf>
    <xf numFmtId="165" fontId="45" fillId="3" borderId="56" xfId="2" applyNumberFormat="1" applyFont="1" applyFill="1" applyBorder="1" applyAlignment="1" applyProtection="1">
      <alignment horizontal="center"/>
      <protection hidden="1"/>
    </xf>
    <xf numFmtId="14" fontId="56" fillId="0" borderId="0" xfId="0" quotePrefix="1" applyNumberFormat="1" applyFont="1" applyBorder="1" applyAlignment="1" applyProtection="1">
      <alignment horizontal="center"/>
      <protection hidden="1"/>
    </xf>
    <xf numFmtId="0" fontId="56" fillId="0" borderId="0" xfId="0" applyFont="1" applyBorder="1" applyAlignment="1" applyProtection="1">
      <alignment horizontal="center"/>
      <protection hidden="1"/>
    </xf>
    <xf numFmtId="0" fontId="49" fillId="0" borderId="0" xfId="0" applyFont="1" applyBorder="1" applyAlignment="1" applyProtection="1">
      <alignment horizontal="center"/>
      <protection hidden="1"/>
    </xf>
    <xf numFmtId="0" fontId="61" fillId="0" borderId="0" xfId="0" applyFont="1" applyBorder="1" applyAlignment="1" applyProtection="1">
      <alignment horizontal="center"/>
      <protection hidden="1"/>
    </xf>
    <xf numFmtId="0" fontId="50" fillId="2" borderId="0" xfId="0" applyFont="1" applyFill="1" applyAlignment="1" applyProtection="1">
      <alignment vertical="center"/>
      <protection hidden="1"/>
    </xf>
    <xf numFmtId="0" fontId="50" fillId="4" borderId="0" xfId="0" applyFont="1" applyFill="1" applyAlignment="1" applyProtection="1">
      <alignment vertical="center"/>
      <protection hidden="1"/>
    </xf>
    <xf numFmtId="0" fontId="58" fillId="0" borderId="0" xfId="0" applyFont="1" applyAlignment="1" applyProtection="1">
      <alignment vertical="center"/>
      <protection hidden="1"/>
    </xf>
    <xf numFmtId="0" fontId="0" fillId="0" borderId="0" xfId="0" applyFont="1" applyAlignment="1" applyProtection="1">
      <alignment horizontal="right"/>
      <protection hidden="1"/>
    </xf>
    <xf numFmtId="10" fontId="18" fillId="0" borderId="28" xfId="3" applyNumberFormat="1" applyFont="1" applyBorder="1" applyProtection="1">
      <protection locked="0"/>
    </xf>
    <xf numFmtId="0" fontId="19" fillId="2" borderId="0" xfId="0" applyFont="1" applyFill="1" applyAlignment="1" applyProtection="1">
      <alignment vertical="center"/>
      <protection hidden="1"/>
    </xf>
    <xf numFmtId="0" fontId="19" fillId="4" borderId="0" xfId="0" applyFont="1" applyFill="1" applyAlignment="1" applyProtection="1">
      <alignment vertical="center"/>
      <protection hidden="1"/>
    </xf>
    <xf numFmtId="0" fontId="0" fillId="0" borderId="0" xfId="0" applyFont="1" applyAlignment="1" applyProtection="1">
      <alignment vertical="center"/>
      <protection hidden="1"/>
    </xf>
    <xf numFmtId="0" fontId="50" fillId="16" borderId="0" xfId="0" applyFont="1" applyFill="1" applyBorder="1" applyAlignment="1" applyProtection="1">
      <alignment horizontal="left"/>
      <protection hidden="1"/>
    </xf>
    <xf numFmtId="43" fontId="50" fillId="16" borderId="0" xfId="2" applyFont="1" applyFill="1" applyBorder="1" applyAlignment="1" applyProtection="1">
      <alignment horizontal="left"/>
      <protection hidden="1"/>
    </xf>
    <xf numFmtId="0" fontId="0" fillId="0" borderId="113" xfId="0" applyFont="1" applyBorder="1" applyProtection="1">
      <protection hidden="1"/>
    </xf>
    <xf numFmtId="0" fontId="0" fillId="0" borderId="41" xfId="0" applyFont="1" applyBorder="1" applyAlignment="1" applyProtection="1">
      <alignment horizontal="center"/>
      <protection hidden="1"/>
    </xf>
    <xf numFmtId="0" fontId="0" fillId="0" borderId="112" xfId="0" applyFont="1" applyBorder="1" applyProtection="1">
      <protection hidden="1"/>
    </xf>
    <xf numFmtId="0" fontId="62" fillId="0" borderId="126" xfId="26" applyFont="1" applyBorder="1" applyAlignment="1" applyProtection="1">
      <alignment horizontal="center"/>
      <protection locked="0"/>
    </xf>
    <xf numFmtId="167" fontId="18" fillId="0" borderId="127" xfId="0" applyNumberFormat="1" applyFont="1" applyBorder="1" applyAlignment="1" applyProtection="1">
      <alignment horizontal="center"/>
      <protection locked="0"/>
    </xf>
    <xf numFmtId="167" fontId="18" fillId="0" borderId="128" xfId="0" applyNumberFormat="1" applyFont="1" applyBorder="1" applyAlignment="1" applyProtection="1">
      <alignment horizontal="center"/>
      <protection locked="0"/>
    </xf>
    <xf numFmtId="167" fontId="18" fillId="0" borderId="100" xfId="0" applyNumberFormat="1" applyFont="1" applyBorder="1" applyAlignment="1" applyProtection="1">
      <protection hidden="1"/>
    </xf>
    <xf numFmtId="167" fontId="18" fillId="0" borderId="121" xfId="0" applyNumberFormat="1" applyFont="1" applyBorder="1" applyAlignment="1" applyProtection="1">
      <protection hidden="1"/>
    </xf>
    <xf numFmtId="167" fontId="18" fillId="0" borderId="129" xfId="0" applyNumberFormat="1" applyFont="1" applyBorder="1" applyAlignment="1" applyProtection="1">
      <alignment horizontal="center"/>
      <protection locked="0"/>
    </xf>
    <xf numFmtId="0" fontId="0" fillId="0" borderId="0" xfId="0" quotePrefix="1" applyFont="1" applyProtection="1">
      <protection hidden="1"/>
    </xf>
    <xf numFmtId="0" fontId="0" fillId="0" borderId="70" xfId="0" applyFont="1" applyBorder="1" applyProtection="1">
      <protection hidden="1"/>
    </xf>
    <xf numFmtId="177" fontId="18" fillId="0" borderId="6" xfId="1" applyNumberFormat="1" applyFont="1" applyBorder="1" applyProtection="1">
      <protection locked="0"/>
    </xf>
    <xf numFmtId="0" fontId="0" fillId="0" borderId="52" xfId="0" applyFont="1" applyBorder="1" applyProtection="1">
      <protection hidden="1"/>
    </xf>
    <xf numFmtId="176" fontId="18" fillId="0" borderId="6" xfId="3" applyNumberFormat="1" applyFont="1" applyBorder="1" applyProtection="1">
      <protection locked="0"/>
    </xf>
    <xf numFmtId="0" fontId="63" fillId="0" borderId="0" xfId="0" applyFont="1" applyProtection="1">
      <protection hidden="1"/>
    </xf>
    <xf numFmtId="6" fontId="63" fillId="0" borderId="0" xfId="0" applyNumberFormat="1" applyFont="1" applyAlignment="1" applyProtection="1">
      <alignment horizontal="center"/>
      <protection hidden="1"/>
    </xf>
    <xf numFmtId="0" fontId="63" fillId="0" borderId="0" xfId="0" applyFont="1" applyAlignment="1" applyProtection="1">
      <alignment horizontal="center"/>
      <protection hidden="1"/>
    </xf>
    <xf numFmtId="0" fontId="64" fillId="0" borderId="0" xfId="0" applyFont="1" applyProtection="1">
      <protection hidden="1"/>
    </xf>
    <xf numFmtId="0" fontId="64" fillId="0" borderId="35" xfId="0" applyFont="1" applyBorder="1" applyProtection="1">
      <protection hidden="1"/>
    </xf>
    <xf numFmtId="0" fontId="65" fillId="5" borderId="35" xfId="0" applyFont="1" applyFill="1" applyBorder="1" applyProtection="1">
      <protection hidden="1"/>
    </xf>
    <xf numFmtId="0" fontId="65" fillId="5" borderId="34" xfId="0" applyFont="1" applyFill="1" applyBorder="1" applyProtection="1">
      <protection hidden="1"/>
    </xf>
    <xf numFmtId="6" fontId="65" fillId="5" borderId="34" xfId="0" applyNumberFormat="1" applyFont="1" applyFill="1" applyBorder="1" applyAlignment="1" applyProtection="1">
      <alignment horizontal="center" wrapText="1"/>
      <protection hidden="1"/>
    </xf>
    <xf numFmtId="0" fontId="65" fillId="5" borderId="34" xfId="0" applyNumberFormat="1" applyFont="1" applyFill="1" applyBorder="1" applyAlignment="1" applyProtection="1">
      <alignment horizontal="center" wrapText="1"/>
      <protection hidden="1"/>
    </xf>
    <xf numFmtId="0" fontId="66" fillId="0" borderId="75" xfId="0" applyFont="1" applyBorder="1" applyProtection="1">
      <protection hidden="1"/>
    </xf>
    <xf numFmtId="0" fontId="66" fillId="0" borderId="76" xfId="0" applyFont="1" applyBorder="1" applyProtection="1">
      <protection hidden="1"/>
    </xf>
    <xf numFmtId="6" fontId="63" fillId="0" borderId="73" xfId="0" applyNumberFormat="1" applyFont="1" applyBorder="1" applyAlignment="1" applyProtection="1">
      <alignment horizontal="center" wrapText="1"/>
      <protection hidden="1"/>
    </xf>
    <xf numFmtId="0" fontId="67" fillId="0" borderId="75" xfId="4" applyFont="1" applyFill="1" applyBorder="1" applyAlignment="1" applyProtection="1">
      <alignment horizontal="right"/>
      <protection hidden="1"/>
    </xf>
    <xf numFmtId="0" fontId="67" fillId="0" borderId="76" xfId="4" applyFont="1" applyFill="1" applyBorder="1" applyAlignment="1" applyProtection="1">
      <alignment horizontal="right"/>
      <protection hidden="1"/>
    </xf>
    <xf numFmtId="6" fontId="21" fillId="0" borderId="74" xfId="0" applyNumberFormat="1" applyFont="1" applyBorder="1" applyAlignment="1" applyProtection="1">
      <alignment horizontal="center"/>
      <protection locked="0"/>
    </xf>
    <xf numFmtId="6" fontId="63" fillId="2" borderId="74" xfId="0" applyNumberFormat="1" applyFont="1" applyFill="1" applyBorder="1" applyAlignment="1" applyProtection="1">
      <alignment horizontal="center"/>
      <protection hidden="1"/>
    </xf>
    <xf numFmtId="0" fontId="67" fillId="0" borderId="77" xfId="4" applyFont="1" applyFill="1" applyBorder="1" applyAlignment="1" applyProtection="1">
      <alignment horizontal="right"/>
      <protection hidden="1"/>
    </xf>
    <xf numFmtId="0" fontId="67" fillId="0" borderId="78" xfId="4" applyFont="1" applyFill="1" applyBorder="1" applyAlignment="1" applyProtection="1">
      <alignment horizontal="right"/>
      <protection hidden="1"/>
    </xf>
    <xf numFmtId="6" fontId="21" fillId="0" borderId="74" xfId="0" applyNumberFormat="1" applyFont="1" applyFill="1" applyBorder="1" applyAlignment="1" applyProtection="1">
      <alignment horizontal="center"/>
      <protection locked="0"/>
    </xf>
    <xf numFmtId="0" fontId="67" fillId="0" borderId="68" xfId="4" applyFont="1" applyFill="1" applyBorder="1" applyAlignment="1" applyProtection="1">
      <alignment horizontal="right"/>
      <protection hidden="1"/>
    </xf>
    <xf numFmtId="6" fontId="21" fillId="0" borderId="79" xfId="0" applyNumberFormat="1" applyFont="1" applyBorder="1" applyAlignment="1" applyProtection="1">
      <alignment horizontal="center"/>
      <protection locked="0"/>
    </xf>
    <xf numFmtId="6" fontId="63" fillId="2" borderId="79" xfId="0" applyNumberFormat="1" applyFont="1" applyFill="1" applyBorder="1" applyAlignment="1" applyProtection="1">
      <alignment horizontal="center"/>
      <protection hidden="1"/>
    </xf>
    <xf numFmtId="0" fontId="63" fillId="0" borderId="28" xfId="0" applyFont="1" applyBorder="1" applyProtection="1">
      <protection hidden="1"/>
    </xf>
    <xf numFmtId="0" fontId="64" fillId="0" borderId="35" xfId="0" applyFont="1" applyBorder="1" applyAlignment="1" applyProtection="1">
      <alignment horizontal="right"/>
      <protection hidden="1"/>
    </xf>
    <xf numFmtId="6" fontId="65" fillId="0" borderId="81" xfId="0" applyNumberFormat="1" applyFont="1" applyBorder="1" applyAlignment="1" applyProtection="1">
      <alignment horizontal="center"/>
      <protection hidden="1"/>
    </xf>
    <xf numFmtId="0" fontId="63" fillId="0" borderId="68" xfId="0" applyFont="1" applyBorder="1" applyProtection="1">
      <protection hidden="1"/>
    </xf>
    <xf numFmtId="0" fontId="63" fillId="0" borderId="0" xfId="0" applyFont="1" applyBorder="1" applyProtection="1">
      <protection hidden="1"/>
    </xf>
    <xf numFmtId="6" fontId="63" fillId="0" borderId="80" xfId="0" applyNumberFormat="1" applyFont="1" applyBorder="1" applyAlignment="1" applyProtection="1">
      <alignment horizontal="center"/>
      <protection hidden="1"/>
    </xf>
    <xf numFmtId="6" fontId="63" fillId="0" borderId="74" xfId="0" applyNumberFormat="1" applyFont="1" applyBorder="1" applyAlignment="1" applyProtection="1">
      <alignment horizontal="center"/>
      <protection hidden="1"/>
    </xf>
    <xf numFmtId="0" fontId="63" fillId="0" borderId="77" xfId="4" applyFont="1" applyFill="1" applyBorder="1" applyAlignment="1" applyProtection="1">
      <alignment horizontal="right"/>
      <protection hidden="1"/>
    </xf>
    <xf numFmtId="0" fontId="63" fillId="0" borderId="78" xfId="4" applyFont="1" applyFill="1" applyBorder="1" applyAlignment="1" applyProtection="1">
      <alignment horizontal="right"/>
      <protection hidden="1"/>
    </xf>
    <xf numFmtId="6" fontId="21" fillId="3" borderId="74" xfId="0" applyNumberFormat="1" applyFont="1" applyFill="1" applyBorder="1" applyAlignment="1" applyProtection="1">
      <alignment horizontal="center"/>
      <protection locked="0"/>
    </xf>
    <xf numFmtId="0" fontId="65" fillId="0" borderId="51" xfId="0" applyFont="1" applyBorder="1" applyProtection="1">
      <protection hidden="1"/>
    </xf>
    <xf numFmtId="0" fontId="67" fillId="0" borderId="85" xfId="4" applyFont="1" applyFill="1" applyBorder="1" applyAlignment="1" applyProtection="1">
      <alignment horizontal="right"/>
      <protection hidden="1"/>
    </xf>
    <xf numFmtId="6" fontId="65" fillId="0" borderId="84" xfId="0" applyNumberFormat="1" applyFont="1" applyBorder="1" applyAlignment="1" applyProtection="1">
      <alignment horizontal="center"/>
      <protection hidden="1"/>
    </xf>
    <xf numFmtId="0" fontId="65" fillId="0" borderId="68" xfId="0" applyFont="1" applyBorder="1" applyProtection="1">
      <protection hidden="1"/>
    </xf>
    <xf numFmtId="0" fontId="69" fillId="6" borderId="76" xfId="4" applyFont="1" applyFill="1" applyBorder="1" applyAlignment="1" applyProtection="1">
      <alignment horizontal="right"/>
      <protection hidden="1"/>
    </xf>
    <xf numFmtId="8" fontId="67" fillId="6" borderId="76" xfId="4" applyNumberFormat="1" applyFont="1" applyFill="1" applyBorder="1" applyAlignment="1" applyProtection="1">
      <alignment horizontal="right"/>
      <protection hidden="1"/>
    </xf>
    <xf numFmtId="6" fontId="21" fillId="0" borderId="80" xfId="0" applyNumberFormat="1" applyFont="1" applyBorder="1" applyAlignment="1" applyProtection="1">
      <alignment horizontal="center"/>
      <protection locked="0"/>
    </xf>
    <xf numFmtId="175" fontId="67" fillId="6" borderId="76" xfId="4" applyNumberFormat="1" applyFont="1" applyFill="1" applyBorder="1" applyAlignment="1" applyProtection="1">
      <alignment horizontal="right"/>
      <protection hidden="1"/>
    </xf>
    <xf numFmtId="0" fontId="67" fillId="0" borderId="82" xfId="4" applyFont="1" applyFill="1" applyBorder="1" applyAlignment="1" applyProtection="1">
      <alignment horizontal="right"/>
      <protection hidden="1"/>
    </xf>
    <xf numFmtId="0" fontId="63" fillId="0" borderId="35" xfId="0" applyFont="1" applyBorder="1" applyProtection="1">
      <protection hidden="1"/>
    </xf>
    <xf numFmtId="0" fontId="70" fillId="6" borderId="68" xfId="0" applyFont="1" applyFill="1" applyBorder="1" applyAlignment="1" applyProtection="1">
      <alignment horizontal="right"/>
      <protection hidden="1"/>
    </xf>
    <xf numFmtId="44" fontId="63" fillId="6" borderId="0" xfId="0" applyNumberFormat="1" applyFont="1" applyFill="1" applyBorder="1" applyProtection="1">
      <protection hidden="1"/>
    </xf>
    <xf numFmtId="0" fontId="63" fillId="0" borderId="86" xfId="0" applyFont="1" applyBorder="1" applyProtection="1">
      <protection hidden="1"/>
    </xf>
    <xf numFmtId="0" fontId="67" fillId="6" borderId="47" xfId="4" applyFont="1" applyFill="1" applyBorder="1" applyAlignment="1" applyProtection="1">
      <alignment horizontal="center" vertical="center"/>
      <protection hidden="1"/>
    </xf>
    <xf numFmtId="6" fontId="21" fillId="0" borderId="78" xfId="0" applyNumberFormat="1" applyFont="1" applyFill="1" applyBorder="1" applyAlignment="1" applyProtection="1">
      <alignment horizontal="center"/>
      <protection locked="0"/>
    </xf>
    <xf numFmtId="0" fontId="67" fillId="6" borderId="50" xfId="4" applyFont="1" applyFill="1" applyBorder="1" applyAlignment="1" applyProtection="1">
      <alignment horizontal="center" vertical="center"/>
      <protection hidden="1"/>
    </xf>
    <xf numFmtId="44" fontId="69" fillId="6" borderId="55" xfId="1" applyFont="1" applyFill="1" applyBorder="1" applyAlignment="1" applyProtection="1">
      <alignment horizontal="center"/>
      <protection hidden="1"/>
    </xf>
    <xf numFmtId="0" fontId="67" fillId="0" borderId="76" xfId="4" applyFont="1" applyFill="1" applyBorder="1" applyAlignment="1" applyProtection="1">
      <alignment horizontal="center" vertical="center"/>
      <protection hidden="1"/>
    </xf>
    <xf numFmtId="0" fontId="65" fillId="0" borderId="35" xfId="0" applyFont="1" applyBorder="1" applyProtection="1">
      <protection hidden="1"/>
    </xf>
    <xf numFmtId="0" fontId="64" fillId="0" borderId="34" xfId="0" applyFont="1" applyBorder="1" applyAlignment="1" applyProtection="1">
      <alignment horizontal="right"/>
      <protection hidden="1"/>
    </xf>
    <xf numFmtId="0" fontId="66" fillId="0" borderId="86" xfId="0" applyFont="1" applyBorder="1" applyProtection="1">
      <protection hidden="1"/>
    </xf>
    <xf numFmtId="6" fontId="21" fillId="0" borderId="78" xfId="0" applyNumberFormat="1" applyFont="1" applyBorder="1" applyAlignment="1" applyProtection="1">
      <alignment horizontal="center"/>
      <protection locked="0"/>
    </xf>
    <xf numFmtId="44" fontId="69" fillId="6" borderId="50" xfId="1" applyFont="1" applyFill="1" applyBorder="1" applyAlignment="1" applyProtection="1">
      <alignment horizontal="center"/>
      <protection hidden="1"/>
    </xf>
    <xf numFmtId="44" fontId="67" fillId="6" borderId="55" xfId="1" applyFont="1" applyFill="1" applyBorder="1" applyAlignment="1" applyProtection="1">
      <alignment horizontal="center" vertical="center"/>
      <protection hidden="1"/>
    </xf>
    <xf numFmtId="6" fontId="21" fillId="0" borderId="139" xfId="0" applyNumberFormat="1" applyFont="1" applyBorder="1" applyAlignment="1" applyProtection="1">
      <alignment horizontal="center"/>
      <protection locked="0"/>
    </xf>
    <xf numFmtId="0" fontId="64" fillId="0" borderId="41" xfId="0" applyFont="1" applyBorder="1" applyAlignment="1" applyProtection="1">
      <alignment horizontal="right"/>
      <protection hidden="1"/>
    </xf>
    <xf numFmtId="8" fontId="69" fillId="6" borderId="78" xfId="4" applyNumberFormat="1" applyFont="1" applyFill="1" applyBorder="1" applyAlignment="1" applyProtection="1">
      <alignment horizontal="right"/>
      <protection hidden="1"/>
    </xf>
    <xf numFmtId="0" fontId="67" fillId="6" borderId="19" xfId="4" applyFont="1" applyFill="1" applyBorder="1" applyAlignment="1" applyProtection="1">
      <alignment horizontal="center"/>
      <protection hidden="1"/>
    </xf>
    <xf numFmtId="0" fontId="67" fillId="6" borderId="23" xfId="4" applyFont="1" applyFill="1" applyBorder="1" applyAlignment="1" applyProtection="1">
      <alignment horizontal="center"/>
      <protection hidden="1"/>
    </xf>
    <xf numFmtId="44" fontId="69" fillId="6" borderId="21" xfId="1" applyFont="1" applyFill="1" applyBorder="1" applyAlignment="1" applyProtection="1">
      <alignment horizontal="center"/>
      <protection hidden="1"/>
    </xf>
    <xf numFmtId="44" fontId="69" fillId="6" borderId="78" xfId="4" applyNumberFormat="1" applyFont="1" applyFill="1" applyBorder="1" applyAlignment="1" applyProtection="1">
      <alignment horizontal="right"/>
      <protection hidden="1"/>
    </xf>
    <xf numFmtId="0" fontId="67" fillId="3" borderId="78" xfId="4" applyFont="1" applyFill="1" applyBorder="1" applyAlignment="1" applyProtection="1">
      <alignment horizontal="right"/>
      <protection locked="0"/>
    </xf>
    <xf numFmtId="0" fontId="67" fillId="3" borderId="0" xfId="4" applyFont="1" applyFill="1" applyBorder="1" applyAlignment="1" applyProtection="1">
      <alignment horizontal="right"/>
      <protection locked="0"/>
    </xf>
    <xf numFmtId="6" fontId="63" fillId="0" borderId="83" xfId="0" applyNumberFormat="1" applyFont="1" applyBorder="1" applyAlignment="1" applyProtection="1">
      <alignment horizontal="center"/>
      <protection hidden="1"/>
    </xf>
    <xf numFmtId="0" fontId="65" fillId="0" borderId="34" xfId="0" applyFont="1" applyBorder="1" applyProtection="1">
      <protection hidden="1"/>
    </xf>
    <xf numFmtId="0" fontId="63" fillId="12" borderId="0" xfId="0" applyFont="1" applyFill="1" applyProtection="1">
      <protection hidden="1"/>
    </xf>
    <xf numFmtId="6" fontId="63" fillId="12" borderId="0" xfId="0" applyNumberFormat="1" applyFont="1" applyFill="1" applyAlignment="1" applyProtection="1">
      <alignment horizontal="center"/>
      <protection hidden="1"/>
    </xf>
    <xf numFmtId="6" fontId="21" fillId="12" borderId="6" xfId="0" applyNumberFormat="1" applyFont="1" applyFill="1" applyBorder="1" applyAlignment="1" applyProtection="1">
      <alignment horizontal="center"/>
      <protection locked="0"/>
    </xf>
    <xf numFmtId="0" fontId="63" fillId="0" borderId="0" xfId="0" applyFont="1" applyFill="1" applyAlignment="1" applyProtection="1">
      <alignment horizontal="center"/>
      <protection hidden="1"/>
    </xf>
    <xf numFmtId="6" fontId="21" fillId="0" borderId="6" xfId="0" applyNumberFormat="1" applyFont="1" applyBorder="1" applyAlignment="1" applyProtection="1">
      <alignment horizontal="center"/>
      <protection locked="0"/>
    </xf>
    <xf numFmtId="6" fontId="63" fillId="0" borderId="0" xfId="0" applyNumberFormat="1" applyFont="1" applyFill="1" applyAlignment="1" applyProtection="1">
      <alignment horizontal="center"/>
      <protection hidden="1"/>
    </xf>
    <xf numFmtId="0" fontId="65" fillId="12" borderId="0" xfId="0" applyFont="1" applyFill="1" applyProtection="1">
      <protection hidden="1"/>
    </xf>
    <xf numFmtId="9" fontId="21" fillId="0" borderId="6" xfId="3" applyFont="1" applyBorder="1" applyAlignment="1" applyProtection="1">
      <alignment horizontal="center"/>
      <protection locked="0"/>
    </xf>
    <xf numFmtId="6" fontId="65" fillId="12" borderId="6" xfId="0" applyNumberFormat="1" applyFont="1" applyFill="1" applyBorder="1" applyAlignment="1" applyProtection="1">
      <alignment horizontal="center"/>
      <protection hidden="1"/>
    </xf>
    <xf numFmtId="10" fontId="63" fillId="0" borderId="6" xfId="3" applyNumberFormat="1" applyFont="1" applyBorder="1" applyAlignment="1" applyProtection="1">
      <alignment horizontal="center"/>
      <protection hidden="1"/>
    </xf>
    <xf numFmtId="6" fontId="63" fillId="12" borderId="6" xfId="0" applyNumberFormat="1" applyFont="1" applyFill="1" applyBorder="1" applyAlignment="1" applyProtection="1">
      <alignment horizontal="center"/>
      <protection hidden="1"/>
    </xf>
    <xf numFmtId="10" fontId="21" fillId="0" borderId="6" xfId="3" applyNumberFormat="1" applyFont="1" applyBorder="1" applyAlignment="1" applyProtection="1">
      <alignment horizontal="center"/>
      <protection locked="0"/>
    </xf>
    <xf numFmtId="0" fontId="63" fillId="15" borderId="0" xfId="0" applyFont="1" applyFill="1" applyProtection="1">
      <protection hidden="1"/>
    </xf>
    <xf numFmtId="6" fontId="63" fillId="15" borderId="0" xfId="0" applyNumberFormat="1" applyFont="1" applyFill="1" applyAlignment="1" applyProtection="1">
      <alignment horizontal="center"/>
      <protection hidden="1"/>
    </xf>
    <xf numFmtId="6" fontId="63" fillId="15" borderId="28" xfId="0" applyNumberFormat="1" applyFont="1" applyFill="1" applyBorder="1" applyAlignment="1" applyProtection="1">
      <alignment horizontal="center"/>
      <protection hidden="1"/>
    </xf>
    <xf numFmtId="0" fontId="0" fillId="0" borderId="40" xfId="0" applyFont="1" applyBorder="1" applyAlignment="1" applyProtection="1">
      <alignment horizontal="center"/>
      <protection hidden="1"/>
    </xf>
    <xf numFmtId="0" fontId="0" fillId="0" borderId="41" xfId="0" applyFont="1" applyBorder="1" applyProtection="1">
      <protection hidden="1"/>
    </xf>
    <xf numFmtId="0" fontId="0" fillId="3" borderId="17" xfId="0" applyFont="1" applyFill="1" applyBorder="1" applyProtection="1">
      <protection hidden="1"/>
    </xf>
    <xf numFmtId="0" fontId="0" fillId="3" borderId="113" xfId="0" applyFont="1" applyFill="1" applyBorder="1" applyProtection="1">
      <protection hidden="1"/>
    </xf>
    <xf numFmtId="0" fontId="0" fillId="3" borderId="14" xfId="0" applyFont="1" applyFill="1" applyBorder="1" applyProtection="1">
      <protection hidden="1"/>
    </xf>
    <xf numFmtId="0" fontId="0" fillId="3" borderId="111" xfId="0" applyFont="1" applyFill="1" applyBorder="1" applyProtection="1">
      <protection hidden="1"/>
    </xf>
    <xf numFmtId="0" fontId="0" fillId="3" borderId="41" xfId="0" applyFont="1" applyFill="1" applyBorder="1" applyProtection="1">
      <protection hidden="1"/>
    </xf>
    <xf numFmtId="0" fontId="0" fillId="3" borderId="112" xfId="0" applyFont="1" applyFill="1" applyBorder="1" applyProtection="1">
      <protection hidden="1"/>
    </xf>
    <xf numFmtId="0" fontId="0" fillId="0" borderId="17" xfId="0" applyFont="1" applyBorder="1" applyProtection="1">
      <protection hidden="1"/>
    </xf>
    <xf numFmtId="14" fontId="0" fillId="3" borderId="14" xfId="0" applyNumberFormat="1" applyFont="1" applyFill="1" applyBorder="1" applyProtection="1">
      <protection hidden="1"/>
    </xf>
    <xf numFmtId="14" fontId="0" fillId="3" borderId="41" xfId="0" applyNumberFormat="1" applyFont="1" applyFill="1" applyBorder="1" applyProtection="1">
      <protection hidden="1"/>
    </xf>
    <xf numFmtId="0" fontId="0" fillId="3" borderId="5" xfId="0" applyFont="1" applyFill="1" applyBorder="1" applyAlignment="1" applyProtection="1">
      <alignment horizontal="center"/>
      <protection hidden="1"/>
    </xf>
    <xf numFmtId="0" fontId="0" fillId="3" borderId="0" xfId="0" applyFont="1" applyFill="1" applyBorder="1" applyAlignment="1" applyProtection="1">
      <alignment horizontal="center"/>
      <protection hidden="1"/>
    </xf>
    <xf numFmtId="0" fontId="0" fillId="3" borderId="41" xfId="0" applyFont="1" applyFill="1" applyBorder="1" applyAlignment="1" applyProtection="1">
      <alignment horizontal="center"/>
      <protection hidden="1"/>
    </xf>
    <xf numFmtId="0" fontId="0" fillId="3" borderId="106" xfId="0" applyFont="1" applyFill="1" applyBorder="1" applyAlignment="1" applyProtection="1">
      <alignment horizontal="center"/>
      <protection hidden="1"/>
    </xf>
    <xf numFmtId="0" fontId="0" fillId="0" borderId="107" xfId="0" applyFont="1" applyBorder="1" applyProtection="1">
      <protection hidden="1"/>
    </xf>
    <xf numFmtId="0" fontId="0" fillId="0" borderId="36" xfId="0" applyFont="1" applyBorder="1" applyProtection="1">
      <protection hidden="1"/>
    </xf>
    <xf numFmtId="0" fontId="0" fillId="3" borderId="72" xfId="0" applyFont="1" applyFill="1" applyBorder="1" applyAlignment="1" applyProtection="1">
      <alignment horizontal="center"/>
      <protection hidden="1"/>
    </xf>
    <xf numFmtId="0" fontId="0" fillId="3" borderId="98" xfId="0" applyFont="1" applyFill="1" applyBorder="1" applyProtection="1">
      <protection hidden="1"/>
    </xf>
    <xf numFmtId="0" fontId="0" fillId="3" borderId="108" xfId="0" applyFont="1" applyFill="1" applyBorder="1" applyProtection="1">
      <protection hidden="1"/>
    </xf>
    <xf numFmtId="0" fontId="0" fillId="3" borderId="34" xfId="0" applyFont="1" applyFill="1" applyBorder="1" applyProtection="1">
      <protection hidden="1"/>
    </xf>
    <xf numFmtId="0" fontId="0" fillId="14" borderId="107" xfId="0" applyFont="1" applyFill="1" applyBorder="1" applyProtection="1">
      <protection hidden="1"/>
    </xf>
    <xf numFmtId="0" fontId="0" fillId="14" borderId="36" xfId="0" applyFont="1" applyFill="1" applyBorder="1" applyProtection="1">
      <protection hidden="1"/>
    </xf>
    <xf numFmtId="0" fontId="0" fillId="3" borderId="18" xfId="0" applyFont="1" applyFill="1" applyBorder="1" applyProtection="1">
      <protection hidden="1"/>
    </xf>
    <xf numFmtId="0" fontId="0" fillId="0" borderId="40" xfId="0" applyFont="1" applyBorder="1" applyProtection="1">
      <protection locked="0"/>
    </xf>
    <xf numFmtId="43" fontId="0" fillId="3" borderId="56" xfId="0" applyNumberFormat="1" applyFont="1" applyFill="1" applyBorder="1" applyProtection="1">
      <protection hidden="1"/>
    </xf>
    <xf numFmtId="0" fontId="0" fillId="4" borderId="27" xfId="0" applyFont="1" applyFill="1" applyBorder="1" applyProtection="1">
      <protection hidden="1"/>
    </xf>
    <xf numFmtId="0" fontId="20" fillId="4" borderId="27" xfId="0" applyFont="1" applyFill="1" applyBorder="1" applyProtection="1">
      <protection hidden="1"/>
    </xf>
    <xf numFmtId="14" fontId="19" fillId="0" borderId="0" xfId="0" applyNumberFormat="1" applyFont="1" applyBorder="1" applyAlignment="1" applyProtection="1">
      <alignment horizontal="center"/>
      <protection hidden="1"/>
    </xf>
    <xf numFmtId="0" fontId="19" fillId="0" borderId="0" xfId="0" applyFont="1" applyBorder="1" applyAlignment="1" applyProtection="1">
      <alignment horizontal="center"/>
      <protection hidden="1"/>
    </xf>
    <xf numFmtId="14" fontId="26" fillId="0" borderId="87" xfId="0" quotePrefix="1" applyNumberFormat="1" applyFont="1" applyBorder="1" applyAlignment="1" applyProtection="1">
      <alignment horizontal="left"/>
      <protection hidden="1"/>
    </xf>
    <xf numFmtId="0" fontId="57" fillId="4" borderId="0" xfId="0" applyFont="1" applyFill="1" applyProtection="1">
      <protection hidden="1"/>
    </xf>
    <xf numFmtId="0" fontId="13" fillId="4" borderId="0" xfId="0" applyFont="1" applyFill="1" applyProtection="1">
      <protection hidden="1"/>
    </xf>
    <xf numFmtId="0" fontId="21" fillId="0" borderId="0" xfId="0" applyFont="1" applyBorder="1" applyAlignment="1" applyProtection="1">
      <alignment horizontal="left" vertical="center"/>
      <protection locked="0"/>
    </xf>
    <xf numFmtId="166" fontId="47" fillId="0" borderId="6" xfId="0" applyNumberFormat="1" applyFont="1" applyFill="1" applyBorder="1" applyProtection="1">
      <protection locked="0"/>
    </xf>
    <xf numFmtId="14" fontId="24" fillId="0" borderId="0" xfId="0" quotePrefix="1" applyNumberFormat="1" applyFont="1" applyBorder="1" applyAlignment="1" applyProtection="1">
      <alignment horizontal="center"/>
      <protection hidden="1"/>
    </xf>
    <xf numFmtId="0" fontId="19" fillId="2" borderId="0" xfId="0" applyFont="1" applyFill="1" applyProtection="1">
      <protection hidden="1"/>
    </xf>
    <xf numFmtId="0" fontId="0" fillId="0" borderId="6" xfId="0" applyFont="1" applyBorder="1" applyProtection="1">
      <protection hidden="1"/>
    </xf>
    <xf numFmtId="0" fontId="0" fillId="2" borderId="6" xfId="0" applyFont="1" applyFill="1" applyBorder="1" applyProtection="1">
      <protection hidden="1"/>
    </xf>
    <xf numFmtId="0" fontId="71" fillId="0" borderId="0" xfId="0" applyFont="1" applyProtection="1">
      <protection hidden="1"/>
    </xf>
    <xf numFmtId="44" fontId="18" fillId="0" borderId="0" xfId="1" applyFont="1" applyBorder="1" applyAlignment="1" applyProtection="1">
      <alignment horizontal="center"/>
      <protection hidden="1"/>
    </xf>
    <xf numFmtId="0" fontId="0" fillId="0" borderId="16" xfId="0" applyFont="1" applyBorder="1" applyProtection="1">
      <protection hidden="1"/>
    </xf>
    <xf numFmtId="0" fontId="0" fillId="0" borderId="14" xfId="0" applyFont="1" applyBorder="1" applyProtection="1">
      <protection hidden="1"/>
    </xf>
    <xf numFmtId="0" fontId="0" fillId="0" borderId="15" xfId="0" applyFont="1" applyBorder="1" applyProtection="1">
      <protection hidden="1"/>
    </xf>
    <xf numFmtId="0" fontId="0" fillId="0" borderId="0" xfId="0" applyFont="1" applyBorder="1" applyAlignment="1" applyProtection="1">
      <alignment horizontal="right"/>
      <protection hidden="1"/>
    </xf>
    <xf numFmtId="0" fontId="0" fillId="0" borderId="18" xfId="0" applyFont="1" applyBorder="1" applyProtection="1">
      <protection hidden="1"/>
    </xf>
    <xf numFmtId="0" fontId="0" fillId="0" borderId="13" xfId="0" applyFont="1" applyBorder="1" applyProtection="1">
      <protection hidden="1"/>
    </xf>
    <xf numFmtId="0" fontId="0" fillId="0" borderId="7" xfId="0" applyFont="1" applyBorder="1" applyProtection="1">
      <protection hidden="1"/>
    </xf>
    <xf numFmtId="0" fontId="0" fillId="0" borderId="11" xfId="0" applyFont="1" applyBorder="1" applyProtection="1">
      <protection hidden="1"/>
    </xf>
    <xf numFmtId="0" fontId="0" fillId="0" borderId="0" xfId="0" applyFont="1" applyFill="1" applyBorder="1" applyProtection="1">
      <protection hidden="1"/>
    </xf>
    <xf numFmtId="0" fontId="0" fillId="0" borderId="16" xfId="0" applyFont="1" applyFill="1" applyBorder="1" applyProtection="1">
      <protection hidden="1"/>
    </xf>
    <xf numFmtId="0" fontId="0" fillId="0" borderId="13" xfId="0" applyFont="1" applyFill="1" applyBorder="1" applyProtection="1">
      <protection hidden="1"/>
    </xf>
    <xf numFmtId="0" fontId="0" fillId="0" borderId="17" xfId="0" applyFont="1" applyFill="1" applyBorder="1" applyProtection="1">
      <protection hidden="1"/>
    </xf>
    <xf numFmtId="0" fontId="22" fillId="0" borderId="6" xfId="0" applyFont="1" applyBorder="1" applyAlignment="1" applyProtection="1">
      <alignment horizontal="center" wrapText="1"/>
      <protection hidden="1"/>
    </xf>
    <xf numFmtId="0" fontId="0" fillId="0" borderId="8" xfId="0" applyFont="1" applyBorder="1" applyAlignment="1" applyProtection="1">
      <alignment horizontal="center"/>
      <protection hidden="1"/>
    </xf>
    <xf numFmtId="166" fontId="18" fillId="0" borderId="6" xfId="0" applyNumberFormat="1" applyFont="1" applyBorder="1" applyAlignment="1" applyProtection="1">
      <alignment horizontal="center"/>
      <protection locked="0"/>
    </xf>
    <xf numFmtId="0" fontId="50" fillId="2" borderId="0" xfId="0" applyFont="1" applyFill="1" applyProtection="1">
      <protection hidden="1"/>
    </xf>
    <xf numFmtId="0" fontId="23" fillId="0" borderId="0" xfId="0" applyFont="1" applyBorder="1" applyAlignment="1" applyProtection="1">
      <alignment horizontal="right"/>
      <protection hidden="1"/>
    </xf>
    <xf numFmtId="14" fontId="19" fillId="0" borderId="0" xfId="0" quotePrefix="1" applyNumberFormat="1" applyFont="1" applyBorder="1" applyAlignment="1" applyProtection="1">
      <alignment horizontal="center"/>
      <protection hidden="1"/>
    </xf>
    <xf numFmtId="0" fontId="61" fillId="0" borderId="0" xfId="0" applyFont="1" applyBorder="1" applyAlignment="1" applyProtection="1">
      <alignment horizontal="center" vertical="center"/>
      <protection hidden="1"/>
    </xf>
    <xf numFmtId="0" fontId="19" fillId="4" borderId="0" xfId="0" applyFont="1" applyFill="1" applyProtection="1">
      <protection hidden="1"/>
    </xf>
    <xf numFmtId="164" fontId="19" fillId="0" borderId="0" xfId="1" applyNumberFormat="1" applyFont="1" applyBorder="1" applyAlignment="1" applyProtection="1">
      <alignment horizontal="center"/>
      <protection hidden="1"/>
    </xf>
    <xf numFmtId="164" fontId="0" fillId="0" borderId="0" xfId="1" applyNumberFormat="1" applyFont="1" applyBorder="1" applyAlignment="1" applyProtection="1">
      <alignment horizontal="center"/>
      <protection hidden="1"/>
    </xf>
    <xf numFmtId="0" fontId="19" fillId="0" borderId="0" xfId="0" applyFont="1" applyBorder="1" applyAlignment="1" applyProtection="1">
      <alignment horizontal="right"/>
      <protection hidden="1"/>
    </xf>
    <xf numFmtId="0" fontId="46" fillId="0" borderId="0" xfId="0" applyFont="1" applyProtection="1">
      <protection hidden="1"/>
    </xf>
    <xf numFmtId="0" fontId="0" fillId="0" borderId="8" xfId="0" applyFont="1" applyBorder="1" applyProtection="1">
      <protection hidden="1"/>
    </xf>
    <xf numFmtId="0" fontId="0" fillId="0" borderId="10" xfId="0" applyFont="1" applyBorder="1" applyAlignment="1" applyProtection="1">
      <alignment horizontal="right"/>
      <protection hidden="1"/>
    </xf>
    <xf numFmtId="0" fontId="18" fillId="0" borderId="6" xfId="0" applyFont="1" applyFill="1" applyBorder="1" applyAlignment="1" applyProtection="1">
      <alignment horizontal="center"/>
      <protection locked="0"/>
    </xf>
    <xf numFmtId="0" fontId="0" fillId="0" borderId="11" xfId="0" applyFont="1" applyBorder="1" applyAlignment="1" applyProtection="1">
      <alignment horizontal="right"/>
      <protection hidden="1"/>
    </xf>
    <xf numFmtId="0" fontId="0" fillId="0" borderId="6" xfId="0" applyFont="1" applyBorder="1" applyAlignment="1" applyProtection="1">
      <alignment horizontal="right"/>
      <protection hidden="1"/>
    </xf>
    <xf numFmtId="0" fontId="37" fillId="0" borderId="0" xfId="0" applyFont="1" applyFill="1" applyBorder="1" applyProtection="1">
      <protection hidden="1"/>
    </xf>
    <xf numFmtId="0" fontId="19" fillId="4" borderId="0" xfId="0" applyFont="1" applyFill="1" applyBorder="1" applyAlignment="1" applyProtection="1">
      <alignment horizontal="center"/>
      <protection hidden="1"/>
    </xf>
    <xf numFmtId="176" fontId="18" fillId="0" borderId="6" xfId="3" applyNumberFormat="1" applyFont="1" applyBorder="1" applyAlignment="1" applyProtection="1">
      <alignment horizontal="center" vertical="center"/>
      <protection locked="0"/>
    </xf>
    <xf numFmtId="0" fontId="0" fillId="0" borderId="6" xfId="0" applyFont="1" applyBorder="1" applyAlignment="1" applyProtection="1">
      <alignment vertical="center"/>
      <protection hidden="1"/>
    </xf>
    <xf numFmtId="0" fontId="50" fillId="4" borderId="0" xfId="0" applyFont="1" applyFill="1" applyProtection="1">
      <protection hidden="1"/>
    </xf>
    <xf numFmtId="0" fontId="50" fillId="4" borderId="0" xfId="0" applyFont="1" applyFill="1" applyBorder="1" applyProtection="1">
      <protection hidden="1"/>
    </xf>
    <xf numFmtId="0" fontId="73" fillId="0" borderId="75" xfId="4" applyFont="1" applyFill="1" applyBorder="1" applyAlignment="1" applyProtection="1">
      <alignment horizontal="right"/>
      <protection hidden="1"/>
    </xf>
    <xf numFmtId="0" fontId="74" fillId="0" borderId="0" xfId="0" applyFont="1" applyProtection="1">
      <protection hidden="1"/>
    </xf>
    <xf numFmtId="6" fontId="65" fillId="0" borderId="80" xfId="0" applyNumberFormat="1" applyFont="1" applyBorder="1" applyAlignment="1" applyProtection="1">
      <alignment horizontal="center"/>
      <protection locked="0"/>
    </xf>
    <xf numFmtId="0" fontId="75" fillId="0" borderId="77" xfId="4" applyFont="1" applyFill="1" applyBorder="1" applyAlignment="1" applyProtection="1">
      <alignment horizontal="right"/>
      <protection hidden="1"/>
    </xf>
    <xf numFmtId="6" fontId="63" fillId="0" borderId="74" xfId="0" applyNumberFormat="1" applyFont="1" applyFill="1" applyBorder="1" applyAlignment="1" applyProtection="1">
      <alignment horizontal="center"/>
      <protection hidden="1"/>
    </xf>
    <xf numFmtId="0" fontId="0" fillId="0" borderId="6" xfId="0" applyFont="1" applyBorder="1" applyAlignment="1" applyProtection="1">
      <protection hidden="1"/>
    </xf>
    <xf numFmtId="0" fontId="20" fillId="0" borderId="6" xfId="0" applyFont="1" applyBorder="1" applyAlignment="1" applyProtection="1">
      <alignment horizontal="center"/>
      <protection hidden="1"/>
    </xf>
    <xf numFmtId="1" fontId="0" fillId="3" borderId="6" xfId="0" applyNumberFormat="1" applyFont="1" applyFill="1" applyBorder="1" applyProtection="1">
      <protection hidden="1"/>
    </xf>
    <xf numFmtId="0" fontId="64" fillId="6" borderId="0" xfId="0" applyFont="1" applyFill="1" applyAlignment="1" applyProtection="1">
      <alignment horizontal="right"/>
      <protection hidden="1"/>
    </xf>
    <xf numFmtId="44" fontId="63" fillId="6" borderId="0" xfId="1" applyFont="1" applyFill="1" applyProtection="1">
      <protection hidden="1"/>
    </xf>
    <xf numFmtId="0" fontId="0" fillId="0" borderId="0" xfId="0" applyFont="1" applyBorder="1" applyAlignment="1" applyProtection="1">
      <protection hidden="1"/>
    </xf>
    <xf numFmtId="0" fontId="0" fillId="0" borderId="0" xfId="0" applyFont="1" applyFill="1" applyBorder="1" applyAlignment="1" applyProtection="1">
      <protection hidden="1"/>
    </xf>
    <xf numFmtId="165" fontId="0" fillId="0" borderId="0" xfId="2" applyNumberFormat="1" applyFont="1"/>
    <xf numFmtId="0" fontId="18" fillId="0" borderId="6" xfId="0" applyFont="1" applyBorder="1" applyAlignment="1" applyProtection="1"/>
    <xf numFmtId="165" fontId="0" fillId="0" borderId="0" xfId="2" applyNumberFormat="1" applyFont="1" applyProtection="1"/>
    <xf numFmtId="165" fontId="0" fillId="0" borderId="0" xfId="0" applyNumberFormat="1" applyProtection="1"/>
    <xf numFmtId="0" fontId="20" fillId="0" borderId="6" xfId="0" applyFont="1" applyBorder="1" applyAlignment="1" applyProtection="1">
      <alignment horizontal="center"/>
    </xf>
    <xf numFmtId="1" fontId="18" fillId="0" borderId="6" xfId="0" applyNumberFormat="1" applyFont="1" applyBorder="1" applyProtection="1"/>
    <xf numFmtId="1" fontId="18" fillId="0" borderId="6" xfId="0" applyNumberFormat="1" applyFont="1" applyBorder="1" applyAlignment="1" applyProtection="1"/>
    <xf numFmtId="165" fontId="0" fillId="0" borderId="7" xfId="0" applyNumberFormat="1" applyBorder="1" applyProtection="1"/>
    <xf numFmtId="0" fontId="0" fillId="0" borderId="0" xfId="0" applyProtection="1"/>
    <xf numFmtId="165" fontId="19" fillId="0" borderId="0" xfId="0" applyNumberFormat="1" applyFont="1" applyProtection="1"/>
    <xf numFmtId="0" fontId="0" fillId="0" borderId="0" xfId="0" applyFont="1" applyAlignment="1" applyProtection="1">
      <alignment horizontal="left" indent="4"/>
      <protection hidden="1"/>
    </xf>
    <xf numFmtId="0" fontId="0" fillId="0" borderId="140" xfId="0" applyFont="1" applyBorder="1" applyProtection="1">
      <protection hidden="1"/>
    </xf>
    <xf numFmtId="43" fontId="18" fillId="0" borderId="28" xfId="2" applyFont="1" applyBorder="1" applyProtection="1">
      <protection locked="0"/>
    </xf>
    <xf numFmtId="43" fontId="18" fillId="0" borderId="47" xfId="2" applyFont="1" applyBorder="1" applyProtection="1">
      <protection locked="0"/>
    </xf>
    <xf numFmtId="9" fontId="0" fillId="3" borderId="6" xfId="3" applyFont="1" applyFill="1" applyBorder="1" applyProtection="1">
      <protection hidden="1"/>
    </xf>
    <xf numFmtId="0" fontId="19" fillId="0" borderId="0" xfId="0" applyFont="1" applyFill="1" applyBorder="1" applyAlignment="1" applyProtection="1">
      <protection hidden="1"/>
    </xf>
    <xf numFmtId="0" fontId="0" fillId="0" borderId="0" xfId="0" applyFill="1" applyBorder="1" applyAlignment="1" applyProtection="1">
      <alignment horizontal="center"/>
      <protection hidden="1"/>
    </xf>
    <xf numFmtId="1" fontId="0" fillId="0" borderId="0" xfId="0" applyNumberFormat="1" applyFill="1" applyBorder="1" applyProtection="1">
      <protection hidden="1"/>
    </xf>
    <xf numFmtId="43" fontId="45" fillId="3" borderId="61" xfId="2" applyFont="1" applyFill="1" applyBorder="1" applyProtection="1">
      <protection hidden="1"/>
    </xf>
    <xf numFmtId="178" fontId="18" fillId="0" borderId="0" xfId="1" applyNumberFormat="1" applyFont="1" applyBorder="1" applyProtection="1">
      <protection hidden="1"/>
    </xf>
    <xf numFmtId="9" fontId="18" fillId="0" borderId="0" xfId="3" applyFont="1" applyBorder="1" applyProtection="1">
      <protection hidden="1"/>
    </xf>
    <xf numFmtId="0" fontId="45" fillId="2" borderId="61" xfId="2" applyNumberFormat="1" applyFont="1" applyFill="1" applyBorder="1" applyProtection="1">
      <protection hidden="1"/>
    </xf>
    <xf numFmtId="179" fontId="0" fillId="2" borderId="6" xfId="3" applyNumberFormat="1" applyFont="1" applyFill="1" applyBorder="1" applyAlignment="1" applyProtection="1">
      <alignment horizontal="center"/>
      <protection hidden="1"/>
    </xf>
    <xf numFmtId="0" fontId="17" fillId="0" borderId="6" xfId="0" applyFont="1" applyBorder="1" applyAlignment="1" applyProtection="1">
      <alignment horizontal="center" wrapText="1"/>
      <protection hidden="1"/>
    </xf>
    <xf numFmtId="0" fontId="0" fillId="0" borderId="0" xfId="0" applyFont="1" applyBorder="1" applyAlignment="1" applyProtection="1">
      <alignment horizontal="center"/>
      <protection hidden="1"/>
    </xf>
    <xf numFmtId="0" fontId="0" fillId="0" borderId="0" xfId="0" applyFont="1" applyAlignment="1" applyProtection="1">
      <alignment horizontal="right"/>
      <protection hidden="1"/>
    </xf>
    <xf numFmtId="0" fontId="24" fillId="0" borderId="0" xfId="0" applyFont="1" applyAlignment="1" applyProtection="1">
      <alignment horizontal="right"/>
      <protection hidden="1"/>
    </xf>
    <xf numFmtId="0" fontId="0" fillId="0" borderId="0" xfId="0" applyFont="1" applyAlignment="1" applyProtection="1">
      <alignment horizontal="right"/>
      <protection hidden="1"/>
    </xf>
    <xf numFmtId="0" fontId="4" fillId="0" borderId="4"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27" fillId="0" borderId="4" xfId="0" applyFont="1" applyBorder="1" applyAlignment="1" applyProtection="1">
      <alignment horizontal="center"/>
      <protection hidden="1"/>
    </xf>
    <xf numFmtId="0" fontId="27" fillId="0" borderId="0" xfId="0" applyFont="1" applyBorder="1" applyAlignment="1" applyProtection="1">
      <alignment horizontal="center"/>
      <protection hidden="1"/>
    </xf>
    <xf numFmtId="0" fontId="27" fillId="0" borderId="5" xfId="0" applyFont="1" applyBorder="1" applyAlignment="1" applyProtection="1">
      <alignment horizontal="center"/>
      <protection hidden="1"/>
    </xf>
    <xf numFmtId="167" fontId="18" fillId="0" borderId="99" xfId="0" applyNumberFormat="1" applyFont="1" applyBorder="1" applyAlignment="1" applyProtection="1">
      <alignment horizontal="left"/>
      <protection locked="0"/>
    </xf>
    <xf numFmtId="0" fontId="21" fillId="0" borderId="91" xfId="0" applyFont="1" applyBorder="1" applyAlignment="1" applyProtection="1">
      <alignment horizontal="left"/>
      <protection locked="0"/>
    </xf>
    <xf numFmtId="1" fontId="18" fillId="0" borderId="6" xfId="0" applyNumberFormat="1" applyFont="1" applyBorder="1" applyProtection="1">
      <protection hidden="1"/>
    </xf>
    <xf numFmtId="167" fontId="18" fillId="0" borderId="0" xfId="0" applyNumberFormat="1" applyFont="1" applyBorder="1" applyAlignment="1" applyProtection="1">
      <alignment horizontal="center"/>
      <protection hidden="1"/>
    </xf>
    <xf numFmtId="0" fontId="21" fillId="0" borderId="0" xfId="0" applyFont="1" applyBorder="1" applyAlignment="1" applyProtection="1">
      <alignment horizontal="center"/>
      <protection hidden="1"/>
    </xf>
    <xf numFmtId="0" fontId="18" fillId="0" borderId="6" xfId="0" applyFont="1" applyBorder="1" applyAlignment="1" applyProtection="1">
      <protection locked="0"/>
    </xf>
    <xf numFmtId="0" fontId="21" fillId="0" borderId="0" xfId="0" applyFont="1" applyBorder="1" applyAlignment="1" applyProtection="1">
      <alignment horizontal="left" vertical="center" wrapText="1"/>
      <protection hidden="1"/>
    </xf>
    <xf numFmtId="43" fontId="18" fillId="0" borderId="0" xfId="2" applyFont="1" applyBorder="1" applyProtection="1">
      <protection hidden="1"/>
    </xf>
    <xf numFmtId="43" fontId="45" fillId="3" borderId="28" xfId="2" applyFont="1" applyFill="1" applyBorder="1" applyProtection="1">
      <protection hidden="1"/>
    </xf>
    <xf numFmtId="165" fontId="18" fillId="3" borderId="12" xfId="2" applyNumberFormat="1" applyFont="1" applyFill="1" applyBorder="1" applyProtection="1">
      <protection hidden="1"/>
    </xf>
    <xf numFmtId="8" fontId="45" fillId="3" borderId="12" xfId="1" applyNumberFormat="1" applyFont="1" applyFill="1" applyBorder="1" applyProtection="1">
      <protection locked="0" hidden="1"/>
    </xf>
    <xf numFmtId="8" fontId="45" fillId="3" borderId="105" xfId="1" applyNumberFormat="1" applyFont="1" applyFill="1" applyBorder="1" applyProtection="1">
      <protection locked="0" hidden="1"/>
    </xf>
    <xf numFmtId="8" fontId="45" fillId="3" borderId="6" xfId="1" applyNumberFormat="1" applyFont="1" applyFill="1" applyBorder="1" applyProtection="1">
      <protection locked="0" hidden="1"/>
    </xf>
    <xf numFmtId="0" fontId="63" fillId="12" borderId="28" xfId="0" applyFont="1" applyFill="1" applyBorder="1" applyProtection="1">
      <protection hidden="1"/>
    </xf>
    <xf numFmtId="6" fontId="21" fillId="0" borderId="74" xfId="0" applyNumberFormat="1" applyFont="1" applyBorder="1" applyAlignment="1" applyProtection="1">
      <alignment horizontal="center"/>
      <protection hidden="1"/>
    </xf>
    <xf numFmtId="6" fontId="65" fillId="0" borderId="74" xfId="0" applyNumberFormat="1" applyFont="1" applyBorder="1" applyAlignment="1" applyProtection="1">
      <alignment horizontal="center"/>
      <protection hidden="1"/>
    </xf>
    <xf numFmtId="0" fontId="67" fillId="0" borderId="78" xfId="4" applyFont="1" applyFill="1" applyBorder="1" applyAlignment="1" applyProtection="1">
      <alignment horizontal="right"/>
      <protection locked="0"/>
    </xf>
    <xf numFmtId="6" fontId="63" fillId="0" borderId="80" xfId="0" applyNumberFormat="1" applyFont="1" applyBorder="1" applyAlignment="1" applyProtection="1">
      <alignment horizontal="center"/>
      <protection locked="0"/>
    </xf>
    <xf numFmtId="6" fontId="63" fillId="0" borderId="74" xfId="0" applyNumberFormat="1" applyFont="1" applyFill="1" applyBorder="1" applyAlignment="1" applyProtection="1">
      <alignment horizontal="center"/>
      <protection locked="0"/>
    </xf>
    <xf numFmtId="6" fontId="63" fillId="2" borderId="74" xfId="0" applyNumberFormat="1" applyFont="1" applyFill="1" applyBorder="1" applyAlignment="1" applyProtection="1">
      <alignment horizontal="center"/>
    </xf>
    <xf numFmtId="0" fontId="67" fillId="0" borderId="77" xfId="4" applyFont="1" applyFill="1" applyBorder="1" applyAlignment="1" applyProtection="1">
      <alignment horizontal="right"/>
      <protection locked="0" hidden="1"/>
    </xf>
    <xf numFmtId="6" fontId="63" fillId="0" borderId="6" xfId="0" applyNumberFormat="1" applyFont="1" applyBorder="1" applyAlignment="1" applyProtection="1">
      <alignment horizontal="center"/>
      <protection locked="0"/>
    </xf>
    <xf numFmtId="6" fontId="45" fillId="3" borderId="7" xfId="1" applyNumberFormat="1" applyFont="1" applyFill="1" applyBorder="1" applyProtection="1">
      <protection hidden="1"/>
    </xf>
    <xf numFmtId="43" fontId="45" fillId="3" borderId="6" xfId="2" applyFont="1" applyFill="1" applyBorder="1" applyProtection="1">
      <protection hidden="1"/>
    </xf>
    <xf numFmtId="44" fontId="0" fillId="3" borderId="0" xfId="1" applyFont="1" applyFill="1" applyProtection="1">
      <protection hidden="1"/>
    </xf>
    <xf numFmtId="44" fontId="0" fillId="3" borderId="1" xfId="1" applyFont="1" applyFill="1" applyBorder="1" applyProtection="1">
      <protection hidden="1"/>
    </xf>
    <xf numFmtId="44" fontId="0" fillId="3" borderId="28" xfId="0" applyNumberFormat="1" applyFont="1" applyFill="1" applyBorder="1" applyProtection="1">
      <protection hidden="1"/>
    </xf>
    <xf numFmtId="44" fontId="45" fillId="3" borderId="28" xfId="1" applyFont="1" applyFill="1" applyBorder="1" applyProtection="1">
      <protection hidden="1"/>
    </xf>
    <xf numFmtId="44" fontId="19" fillId="3" borderId="28" xfId="0" applyNumberFormat="1" applyFont="1" applyFill="1" applyBorder="1" applyProtection="1">
      <protection hidden="1"/>
    </xf>
    <xf numFmtId="0" fontId="67" fillId="0" borderId="0" xfId="4" applyFont="1" applyFill="1" applyBorder="1" applyAlignment="1" applyProtection="1">
      <alignment horizontal="right"/>
      <protection hidden="1"/>
    </xf>
    <xf numFmtId="165" fontId="18" fillId="0" borderId="125" xfId="2" applyNumberFormat="1" applyFont="1" applyBorder="1" applyAlignment="1" applyProtection="1">
      <protection locked="0"/>
    </xf>
    <xf numFmtId="165" fontId="18" fillId="0" borderId="123" xfId="2" applyNumberFormat="1" applyFont="1" applyBorder="1" applyAlignment="1" applyProtection="1">
      <protection locked="0"/>
    </xf>
    <xf numFmtId="165" fontId="18" fillId="0" borderId="124" xfId="2" applyNumberFormat="1" applyFont="1" applyBorder="1" applyAlignment="1" applyProtection="1">
      <protection locked="0"/>
    </xf>
    <xf numFmtId="0" fontId="64" fillId="0" borderId="112" xfId="0" applyFont="1" applyBorder="1" applyAlignment="1" applyProtection="1">
      <alignment horizontal="center" wrapText="1"/>
      <protection hidden="1"/>
    </xf>
    <xf numFmtId="0" fontId="3" fillId="0" borderId="0" xfId="0" applyFont="1" applyAlignment="1" applyProtection="1">
      <alignment horizontal="center"/>
      <protection hidden="1"/>
    </xf>
    <xf numFmtId="0" fontId="1" fillId="0" borderId="0"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1" fillId="0" borderId="0" xfId="0" applyFont="1" applyBorder="1" applyAlignment="1" applyProtection="1">
      <alignment horizontal="center" vertical="top"/>
      <protection hidden="1"/>
    </xf>
    <xf numFmtId="0" fontId="1" fillId="0" borderId="3" xfId="0" applyFont="1" applyBorder="1" applyAlignment="1" applyProtection="1">
      <alignment horizontal="center" vertical="top"/>
      <protection hidden="1"/>
    </xf>
    <xf numFmtId="0" fontId="2" fillId="0" borderId="1" xfId="0" applyFont="1" applyBorder="1" applyAlignment="1" applyProtection="1">
      <alignment horizontal="center"/>
      <protection hidden="1"/>
    </xf>
    <xf numFmtId="0" fontId="2" fillId="0" borderId="2" xfId="0" applyFont="1" applyBorder="1" applyAlignment="1" applyProtection="1">
      <alignment horizontal="center"/>
      <protection hidden="1"/>
    </xf>
    <xf numFmtId="0" fontId="1" fillId="0" borderId="0" xfId="0" applyFont="1" applyAlignment="1" applyProtection="1">
      <alignment horizontal="center"/>
      <protection hidden="1"/>
    </xf>
    <xf numFmtId="0" fontId="4" fillId="0" borderId="0" xfId="0" applyFont="1" applyAlignment="1" applyProtection="1">
      <alignment horizontal="center"/>
      <protection hidden="1"/>
    </xf>
    <xf numFmtId="0" fontId="3" fillId="0" borderId="4" xfId="0" applyFont="1" applyBorder="1" applyAlignment="1" applyProtection="1">
      <alignment horizontal="center"/>
      <protection hidden="1"/>
    </xf>
    <xf numFmtId="0" fontId="3" fillId="0" borderId="5" xfId="0" applyFont="1" applyBorder="1" applyAlignment="1" applyProtection="1">
      <alignment horizontal="center"/>
      <protection hidden="1"/>
    </xf>
    <xf numFmtId="0" fontId="3" fillId="0" borderId="1" xfId="0" applyFont="1" applyBorder="1" applyAlignment="1" applyProtection="1">
      <alignment horizontal="center"/>
      <protection hidden="1"/>
    </xf>
    <xf numFmtId="0" fontId="26" fillId="0" borderId="87" xfId="0" applyFont="1" applyBorder="1" applyAlignment="1" applyProtection="1">
      <alignment horizontal="center"/>
      <protection hidden="1"/>
    </xf>
    <xf numFmtId="0" fontId="26" fillId="0" borderId="2" xfId="0" applyFont="1" applyBorder="1" applyAlignment="1" applyProtection="1">
      <alignment horizontal="center"/>
      <protection hidden="1"/>
    </xf>
    <xf numFmtId="17" fontId="24" fillId="0" borderId="0" xfId="0" quotePrefix="1" applyNumberFormat="1" applyFont="1" applyAlignment="1" applyProtection="1">
      <alignment horizontal="center"/>
      <protection hidden="1"/>
    </xf>
    <xf numFmtId="17" fontId="24" fillId="0" borderId="3" xfId="0" quotePrefix="1" applyNumberFormat="1" applyFont="1" applyBorder="1" applyAlignment="1" applyProtection="1">
      <alignment horizontal="center"/>
      <protection hidden="1"/>
    </xf>
    <xf numFmtId="0" fontId="5" fillId="0" borderId="0" xfId="0" applyFont="1" applyAlignment="1" applyProtection="1">
      <alignment horizontal="center"/>
      <protection hidden="1"/>
    </xf>
    <xf numFmtId="0" fontId="9" fillId="0" borderId="0" xfId="0" applyFont="1" applyAlignment="1" applyProtection="1">
      <alignment horizontal="center"/>
      <protection hidden="1"/>
    </xf>
    <xf numFmtId="0" fontId="6" fillId="2" borderId="0" xfId="0" applyFont="1" applyFill="1" applyAlignment="1" applyProtection="1">
      <alignment horizontal="center" wrapText="1"/>
      <protection hidden="1"/>
    </xf>
    <xf numFmtId="0" fontId="18" fillId="0" borderId="8" xfId="0" applyFont="1" applyBorder="1" applyAlignment="1" applyProtection="1">
      <protection locked="0"/>
    </xf>
    <xf numFmtId="0" fontId="18" fillId="0" borderId="9" xfId="0" applyFont="1" applyBorder="1" applyAlignment="1" applyProtection="1">
      <protection locked="0"/>
    </xf>
    <xf numFmtId="0" fontId="18" fillId="0" borderId="10" xfId="0" applyFont="1" applyBorder="1" applyAlignment="1" applyProtection="1">
      <protection locked="0"/>
    </xf>
    <xf numFmtId="0" fontId="18" fillId="0" borderId="8" xfId="0" applyFont="1" applyBorder="1" applyAlignment="1" applyProtection="1">
      <alignment horizontal="left"/>
      <protection locked="0"/>
    </xf>
    <xf numFmtId="0" fontId="18" fillId="0" borderId="10" xfId="0" applyFont="1" applyBorder="1" applyAlignment="1" applyProtection="1">
      <alignment horizontal="left"/>
      <protection locked="0"/>
    </xf>
    <xf numFmtId="167" fontId="18" fillId="0" borderId="8" xfId="0" applyNumberFormat="1" applyFont="1" applyBorder="1" applyAlignment="1" applyProtection="1">
      <alignment horizontal="center"/>
      <protection locked="0"/>
    </xf>
    <xf numFmtId="167" fontId="18" fillId="0" borderId="10" xfId="0" applyNumberFormat="1" applyFont="1" applyBorder="1" applyAlignment="1" applyProtection="1">
      <alignment horizontal="center"/>
      <protection locked="0"/>
    </xf>
    <xf numFmtId="0" fontId="18" fillId="0" borderId="9" xfId="0" applyFont="1" applyBorder="1" applyAlignment="1" applyProtection="1">
      <alignment horizontal="left"/>
      <protection locked="0"/>
    </xf>
    <xf numFmtId="0" fontId="38" fillId="0" borderId="14" xfId="0" quotePrefix="1" applyFont="1" applyBorder="1" applyAlignment="1" applyProtection="1">
      <alignment horizontal="center"/>
      <protection hidden="1"/>
    </xf>
    <xf numFmtId="0" fontId="38" fillId="0" borderId="14" xfId="0" applyFont="1" applyBorder="1" applyAlignment="1" applyProtection="1">
      <alignment horizontal="center"/>
      <protection hidden="1"/>
    </xf>
    <xf numFmtId="167" fontId="18" fillId="0" borderId="8" xfId="0" applyNumberFormat="1" applyFont="1" applyBorder="1" applyAlignment="1" applyProtection="1">
      <alignment horizontal="center" vertical="center"/>
      <protection locked="0"/>
    </xf>
    <xf numFmtId="167" fontId="18" fillId="0" borderId="10" xfId="0" applyNumberFormat="1" applyFont="1" applyBorder="1" applyAlignment="1" applyProtection="1">
      <alignment horizontal="center" vertical="center"/>
      <protection locked="0"/>
    </xf>
    <xf numFmtId="169" fontId="18" fillId="0" borderId="8" xfId="0" applyNumberFormat="1" applyFont="1" applyBorder="1" applyAlignment="1" applyProtection="1">
      <alignment horizontal="center" vertical="center"/>
      <protection locked="0"/>
    </xf>
    <xf numFmtId="169" fontId="18" fillId="0" borderId="10" xfId="0" applyNumberFormat="1" applyFont="1" applyBorder="1" applyAlignment="1" applyProtection="1">
      <alignment horizontal="center" vertical="center"/>
      <protection locked="0"/>
    </xf>
    <xf numFmtId="0" fontId="18" fillId="0" borderId="8"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169" fontId="18" fillId="0" borderId="8" xfId="0" applyNumberFormat="1" applyFont="1" applyBorder="1" applyAlignment="1" applyProtection="1">
      <alignment horizontal="center"/>
      <protection locked="0"/>
    </xf>
    <xf numFmtId="169" fontId="18" fillId="0" borderId="10" xfId="0" applyNumberFormat="1" applyFont="1" applyBorder="1" applyAlignment="1" applyProtection="1">
      <alignment horizontal="center"/>
      <protection locked="0"/>
    </xf>
    <xf numFmtId="0" fontId="17" fillId="0" borderId="6" xfId="0" applyFont="1" applyBorder="1" applyAlignment="1" applyProtection="1">
      <alignment horizontal="center"/>
      <protection hidden="1"/>
    </xf>
    <xf numFmtId="0" fontId="17" fillId="0" borderId="6" xfId="0" applyFont="1" applyBorder="1" applyAlignment="1" applyProtection="1">
      <alignment horizontal="center" wrapText="1"/>
      <protection hidden="1"/>
    </xf>
    <xf numFmtId="168" fontId="18" fillId="0" borderId="8" xfId="0" applyNumberFormat="1" applyFont="1" applyBorder="1" applyAlignment="1" applyProtection="1">
      <alignment horizontal="center"/>
      <protection locked="0"/>
    </xf>
    <xf numFmtId="168" fontId="18" fillId="0" borderId="10" xfId="0" applyNumberFormat="1" applyFont="1" applyBorder="1" applyAlignment="1" applyProtection="1">
      <alignment horizontal="center"/>
      <protection locked="0"/>
    </xf>
    <xf numFmtId="0" fontId="18" fillId="0" borderId="8" xfId="0" applyFont="1" applyBorder="1" applyAlignment="1" applyProtection="1">
      <alignment horizontal="center"/>
      <protection locked="0"/>
    </xf>
    <xf numFmtId="0" fontId="18" fillId="0" borderId="10" xfId="0" applyFont="1" applyBorder="1" applyAlignment="1" applyProtection="1">
      <alignment horizontal="center"/>
      <protection locked="0"/>
    </xf>
    <xf numFmtId="0" fontId="0" fillId="0" borderId="0" xfId="0" applyFont="1" applyBorder="1" applyAlignment="1" applyProtection="1">
      <alignment horizontal="center"/>
      <protection hidden="1"/>
    </xf>
    <xf numFmtId="0" fontId="5" fillId="0" borderId="4"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21" fillId="0" borderId="8" xfId="0" applyFont="1" applyBorder="1" applyAlignment="1" applyProtection="1">
      <alignment horizontal="center"/>
      <protection locked="0"/>
    </xf>
    <xf numFmtId="0" fontId="21" fillId="0" borderId="9" xfId="0" applyFont="1" applyBorder="1" applyAlignment="1" applyProtection="1">
      <alignment horizontal="center"/>
      <protection locked="0"/>
    </xf>
    <xf numFmtId="0" fontId="21" fillId="0" borderId="10" xfId="0" applyFont="1" applyBorder="1" applyAlignment="1" applyProtection="1">
      <alignment horizontal="center"/>
      <protection locked="0"/>
    </xf>
    <xf numFmtId="0" fontId="38" fillId="0" borderId="0" xfId="0" applyFont="1" applyFill="1" applyBorder="1" applyAlignment="1" applyProtection="1">
      <alignment horizontal="justify" vertical="center" wrapText="1"/>
      <protection hidden="1"/>
    </xf>
    <xf numFmtId="0" fontId="18" fillId="0" borderId="7" xfId="0" applyFont="1" applyBorder="1" applyAlignment="1" applyProtection="1">
      <alignment horizontal="center"/>
      <protection locked="0"/>
    </xf>
    <xf numFmtId="14" fontId="26" fillId="0" borderId="87" xfId="0" quotePrefix="1" applyNumberFormat="1" applyFont="1" applyBorder="1" applyAlignment="1" applyProtection="1">
      <alignment horizontal="center" vertical="center"/>
      <protection hidden="1"/>
    </xf>
    <xf numFmtId="0" fontId="26" fillId="0" borderId="2" xfId="0" applyFont="1" applyBorder="1" applyAlignment="1" applyProtection="1">
      <alignment horizontal="center" vertical="center"/>
      <protection hidden="1"/>
    </xf>
    <xf numFmtId="0" fontId="19" fillId="0" borderId="8" xfId="0" applyFont="1" applyBorder="1" applyAlignment="1" applyProtection="1">
      <alignment horizontal="center"/>
      <protection hidden="1"/>
    </xf>
    <xf numFmtId="0" fontId="19" fillId="0" borderId="9" xfId="0" applyFont="1" applyBorder="1" applyAlignment="1" applyProtection="1">
      <alignment horizontal="center"/>
      <protection hidden="1"/>
    </xf>
    <xf numFmtId="0" fontId="19" fillId="0" borderId="10" xfId="0" applyFont="1" applyBorder="1" applyAlignment="1" applyProtection="1">
      <alignment horizontal="center"/>
      <protection hidden="1"/>
    </xf>
    <xf numFmtId="0" fontId="4" fillId="0" borderId="1" xfId="0" applyFont="1" applyBorder="1" applyAlignment="1" applyProtection="1">
      <alignment horizontal="center"/>
      <protection hidden="1"/>
    </xf>
    <xf numFmtId="0" fontId="4" fillId="0" borderId="2" xfId="0" applyFont="1" applyBorder="1" applyAlignment="1" applyProtection="1">
      <alignment horizontal="center"/>
      <protection hidden="1"/>
    </xf>
    <xf numFmtId="0" fontId="18" fillId="0" borderId="11" xfId="0" applyFont="1" applyBorder="1" applyAlignment="1" applyProtection="1">
      <alignment horizontal="center"/>
      <protection locked="0"/>
    </xf>
    <xf numFmtId="168" fontId="18" fillId="0" borderId="13" xfId="0" applyNumberFormat="1" applyFont="1" applyBorder="1" applyAlignment="1" applyProtection="1">
      <alignment horizontal="center"/>
      <protection locked="0"/>
    </xf>
    <xf numFmtId="168" fontId="18" fillId="0" borderId="11" xfId="0" applyNumberFormat="1" applyFont="1" applyBorder="1" applyAlignment="1" applyProtection="1">
      <alignment horizontal="center"/>
      <protection locked="0"/>
    </xf>
    <xf numFmtId="166" fontId="18" fillId="0" borderId="8" xfId="0" applyNumberFormat="1" applyFont="1" applyBorder="1" applyAlignment="1" applyProtection="1">
      <alignment horizontal="center"/>
      <protection locked="0"/>
    </xf>
    <xf numFmtId="166" fontId="18" fillId="0" borderId="10" xfId="0" applyNumberFormat="1" applyFont="1" applyBorder="1" applyAlignment="1" applyProtection="1">
      <alignment horizontal="center"/>
      <protection locked="0"/>
    </xf>
    <xf numFmtId="7" fontId="18" fillId="0" borderId="8" xfId="1" applyNumberFormat="1" applyFont="1" applyBorder="1" applyAlignment="1" applyProtection="1">
      <alignment horizontal="center"/>
      <protection locked="0"/>
    </xf>
    <xf numFmtId="7" fontId="18" fillId="0" borderId="10" xfId="1" applyNumberFormat="1" applyFont="1" applyBorder="1" applyAlignment="1" applyProtection="1">
      <alignment horizontal="center"/>
      <protection locked="0"/>
    </xf>
    <xf numFmtId="0" fontId="18" fillId="0" borderId="8" xfId="1" applyNumberFormat="1" applyFont="1" applyBorder="1" applyAlignment="1" applyProtection="1">
      <alignment horizontal="left"/>
      <protection locked="0"/>
    </xf>
    <xf numFmtId="0" fontId="18" fillId="0" borderId="9" xfId="1" applyNumberFormat="1" applyFont="1" applyBorder="1" applyAlignment="1" applyProtection="1">
      <alignment horizontal="left"/>
      <protection locked="0"/>
    </xf>
    <xf numFmtId="0" fontId="18" fillId="0" borderId="10" xfId="1" applyNumberFormat="1" applyFont="1" applyBorder="1" applyAlignment="1" applyProtection="1">
      <alignment horizontal="left"/>
      <protection locked="0"/>
    </xf>
    <xf numFmtId="2" fontId="18" fillId="0" borderId="8" xfId="0" applyNumberFormat="1" applyFont="1" applyBorder="1" applyAlignment="1" applyProtection="1">
      <alignment horizontal="center"/>
      <protection locked="0"/>
    </xf>
    <xf numFmtId="2" fontId="18" fillId="0" borderId="10" xfId="0" applyNumberFormat="1" applyFont="1" applyBorder="1" applyAlignment="1" applyProtection="1">
      <alignment horizontal="center"/>
      <protection locked="0"/>
    </xf>
    <xf numFmtId="0" fontId="18" fillId="0" borderId="8" xfId="0" applyFont="1" applyBorder="1" applyAlignment="1" applyProtection="1">
      <alignment horizontal="left" shrinkToFit="1"/>
      <protection locked="0"/>
    </xf>
    <xf numFmtId="0" fontId="18" fillId="0" borderId="9" xfId="0" applyFont="1" applyBorder="1" applyAlignment="1" applyProtection="1">
      <alignment horizontal="left" shrinkToFit="1"/>
      <protection locked="0"/>
    </xf>
    <xf numFmtId="0" fontId="18" fillId="0" borderId="10" xfId="0" applyFont="1" applyBorder="1" applyAlignment="1" applyProtection="1">
      <alignment horizontal="left" shrinkToFit="1"/>
      <protection locked="0"/>
    </xf>
    <xf numFmtId="7" fontId="18" fillId="0" borderId="6" xfId="1" applyNumberFormat="1" applyFont="1" applyBorder="1" applyAlignment="1" applyProtection="1">
      <alignment horizontal="center"/>
      <protection locked="0"/>
    </xf>
    <xf numFmtId="166" fontId="18" fillId="0" borderId="6" xfId="0" applyNumberFormat="1" applyFont="1" applyBorder="1" applyAlignment="1" applyProtection="1">
      <alignment horizontal="center"/>
      <protection locked="0"/>
    </xf>
    <xf numFmtId="0" fontId="21" fillId="0" borderId="6" xfId="0" applyFont="1" applyBorder="1" applyAlignment="1" applyProtection="1">
      <alignment horizontal="center"/>
      <protection locked="0"/>
    </xf>
    <xf numFmtId="0" fontId="23" fillId="0" borderId="14" xfId="0" applyFont="1" applyBorder="1" applyAlignment="1" applyProtection="1">
      <alignment horizontal="right"/>
      <protection hidden="1"/>
    </xf>
    <xf numFmtId="0" fontId="22" fillId="0" borderId="6" xfId="0" applyFont="1" applyBorder="1" applyAlignment="1" applyProtection="1">
      <alignment horizontal="center" wrapText="1"/>
      <protection hidden="1"/>
    </xf>
    <xf numFmtId="0" fontId="18" fillId="0" borderId="14" xfId="0" applyFont="1" applyBorder="1" applyAlignment="1" applyProtection="1">
      <alignment horizontal="left"/>
      <protection locked="0"/>
    </xf>
    <xf numFmtId="0" fontId="18" fillId="0" borderId="15" xfId="0" applyFont="1" applyBorder="1" applyAlignment="1" applyProtection="1">
      <alignment horizontal="left"/>
      <protection locked="0"/>
    </xf>
    <xf numFmtId="0" fontId="21" fillId="0" borderId="16" xfId="0" applyFont="1" applyBorder="1" applyAlignment="1" applyProtection="1">
      <alignment horizontal="left" vertical="center" wrapText="1"/>
      <protection locked="0"/>
    </xf>
    <xf numFmtId="0" fontId="21" fillId="0" borderId="14" xfId="0" applyFont="1" applyBorder="1" applyAlignment="1" applyProtection="1">
      <alignment horizontal="left" vertical="center" wrapText="1"/>
      <protection locked="0"/>
    </xf>
    <xf numFmtId="0" fontId="21" fillId="0" borderId="15" xfId="0" applyFont="1"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21" fillId="0" borderId="13"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168" fontId="18" fillId="0" borderId="0" xfId="0" applyNumberFormat="1" applyFont="1" applyFill="1" applyBorder="1" applyAlignment="1" applyProtection="1">
      <alignment horizontal="center"/>
      <protection hidden="1"/>
    </xf>
    <xf numFmtId="44" fontId="18" fillId="0" borderId="0" xfId="1" applyFont="1" applyBorder="1" applyAlignment="1" applyProtection="1">
      <alignment horizontal="center"/>
      <protection hidden="1"/>
    </xf>
    <xf numFmtId="37" fontId="18" fillId="0" borderId="6" xfId="2" applyNumberFormat="1" applyFont="1" applyBorder="1" applyAlignment="1" applyProtection="1">
      <alignment horizontal="center"/>
      <protection locked="0"/>
    </xf>
    <xf numFmtId="0" fontId="22" fillId="0" borderId="8"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10" xfId="0" applyFont="1" applyBorder="1" applyAlignment="1" applyProtection="1">
      <alignment horizontal="center" vertical="center"/>
      <protection hidden="1"/>
    </xf>
    <xf numFmtId="0" fontId="18" fillId="0" borderId="8" xfId="0" applyFont="1" applyBorder="1" applyAlignment="1" applyProtection="1">
      <alignment shrinkToFit="1"/>
      <protection locked="0"/>
    </xf>
    <xf numFmtId="0" fontId="18" fillId="0" borderId="10" xfId="0" applyFont="1" applyBorder="1" applyAlignment="1" applyProtection="1">
      <alignment shrinkToFit="1"/>
      <protection locked="0"/>
    </xf>
    <xf numFmtId="0" fontId="0" fillId="0" borderId="8" xfId="0" applyFont="1" applyBorder="1" applyAlignment="1" applyProtection="1">
      <alignment horizontal="left"/>
      <protection hidden="1"/>
    </xf>
    <xf numFmtId="0" fontId="0" fillId="0" borderId="10" xfId="0" applyFont="1" applyBorder="1" applyAlignment="1" applyProtection="1">
      <alignment horizontal="left"/>
      <protection hidden="1"/>
    </xf>
    <xf numFmtId="0" fontId="0" fillId="0" borderId="8" xfId="0" applyFont="1" applyBorder="1" applyAlignment="1" applyProtection="1">
      <protection hidden="1"/>
    </xf>
    <xf numFmtId="0" fontId="0" fillId="0" borderId="10" xfId="0" applyFont="1" applyBorder="1" applyAlignment="1" applyProtection="1">
      <protection hidden="1"/>
    </xf>
    <xf numFmtId="0" fontId="18" fillId="0" borderId="6" xfId="0" applyNumberFormat="1" applyFont="1" applyBorder="1" applyAlignment="1" applyProtection="1">
      <alignment horizontal="left" shrinkToFit="1"/>
      <protection locked="0"/>
    </xf>
    <xf numFmtId="0" fontId="0" fillId="0" borderId="0" xfId="0" applyFont="1" applyAlignment="1" applyProtection="1">
      <alignment horizontal="right"/>
      <protection hidden="1"/>
    </xf>
    <xf numFmtId="0" fontId="0" fillId="0" borderId="18" xfId="0" applyFont="1" applyBorder="1" applyAlignment="1" applyProtection="1">
      <alignment horizontal="right"/>
      <protection hidden="1"/>
    </xf>
    <xf numFmtId="0" fontId="0" fillId="0" borderId="6" xfId="0" applyFont="1" applyBorder="1" applyAlignment="1" applyProtection="1">
      <alignment horizontal="center"/>
      <protection hidden="1"/>
    </xf>
    <xf numFmtId="9" fontId="18" fillId="0" borderId="6" xfId="3" applyFont="1" applyBorder="1" applyAlignment="1" applyProtection="1">
      <alignment horizontal="center"/>
      <protection locked="0"/>
    </xf>
    <xf numFmtId="9" fontId="18" fillId="0" borderId="8" xfId="3" applyFont="1" applyFill="1" applyBorder="1" applyAlignment="1" applyProtection="1">
      <alignment horizontal="center"/>
      <protection locked="0"/>
    </xf>
    <xf numFmtId="9" fontId="18" fillId="0" borderId="10" xfId="3" applyFont="1" applyFill="1" applyBorder="1" applyAlignment="1" applyProtection="1">
      <alignment horizontal="center"/>
      <protection locked="0"/>
    </xf>
    <xf numFmtId="0" fontId="3" fillId="0" borderId="3" xfId="0" applyFont="1" applyBorder="1" applyAlignment="1" applyProtection="1">
      <alignment horizontal="center"/>
      <protection hidden="1"/>
    </xf>
    <xf numFmtId="0" fontId="4"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0" fillId="0" borderId="8" xfId="0" applyFont="1" applyBorder="1" applyAlignment="1" applyProtection="1">
      <alignment horizontal="center"/>
      <protection hidden="1"/>
    </xf>
    <xf numFmtId="0" fontId="0" fillId="0" borderId="9" xfId="0" applyFont="1" applyBorder="1" applyAlignment="1" applyProtection="1">
      <alignment horizontal="center"/>
      <protection hidden="1"/>
    </xf>
    <xf numFmtId="0" fontId="0" fillId="0" borderId="10" xfId="0" applyFont="1" applyBorder="1" applyAlignment="1" applyProtection="1">
      <alignment horizontal="center"/>
      <protection hidden="1"/>
    </xf>
    <xf numFmtId="14" fontId="18" fillId="0" borderId="6" xfId="0" applyNumberFormat="1" applyFont="1" applyBorder="1" applyAlignment="1" applyProtection="1">
      <alignment horizontal="center"/>
      <protection locked="0"/>
    </xf>
    <xf numFmtId="0" fontId="0" fillId="0" borderId="6" xfId="0" applyBorder="1" applyAlignment="1" applyProtection="1">
      <alignment horizontal="center"/>
      <protection hidden="1"/>
    </xf>
    <xf numFmtId="0" fontId="16" fillId="0" borderId="7" xfId="0" applyFont="1" applyFill="1" applyBorder="1" applyAlignment="1" applyProtection="1">
      <alignment horizontal="center"/>
      <protection hidden="1"/>
    </xf>
    <xf numFmtId="0" fontId="20" fillId="0" borderId="0" xfId="0" applyFont="1" applyAlignment="1" applyProtection="1">
      <alignment horizontal="left" wrapText="1"/>
      <protection hidden="1"/>
    </xf>
    <xf numFmtId="0" fontId="5" fillId="0" borderId="4"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7" fillId="0" borderId="1" xfId="0" applyFont="1" applyBorder="1" applyAlignment="1" applyProtection="1">
      <alignment horizontal="center"/>
      <protection hidden="1"/>
    </xf>
    <xf numFmtId="0" fontId="21" fillId="0" borderId="7" xfId="0" applyFont="1" applyBorder="1" applyAlignment="1" applyProtection="1">
      <alignment horizontal="center"/>
      <protection locked="0"/>
    </xf>
    <xf numFmtId="0" fontId="19" fillId="0" borderId="6" xfId="0" applyFont="1" applyBorder="1" applyAlignment="1" applyProtection="1">
      <alignment horizontal="center"/>
      <protection hidden="1"/>
    </xf>
    <xf numFmtId="0" fontId="0" fillId="0" borderId="6" xfId="0" applyBorder="1" applyAlignment="1" applyProtection="1">
      <alignment horizontal="right"/>
      <protection hidden="1"/>
    </xf>
    <xf numFmtId="0" fontId="0" fillId="0" borderId="6" xfId="0" applyBorder="1" applyAlignment="1" applyProtection="1">
      <alignment horizontal="center"/>
      <protection locked="0"/>
    </xf>
    <xf numFmtId="0" fontId="0" fillId="0" borderId="0" xfId="0" applyBorder="1" applyAlignment="1" applyProtection="1">
      <alignment horizontal="center"/>
      <protection hidden="1"/>
    </xf>
    <xf numFmtId="17" fontId="24" fillId="0" borderId="0" xfId="0" applyNumberFormat="1" applyFont="1" applyAlignment="1" applyProtection="1">
      <alignment horizontal="center"/>
      <protection hidden="1"/>
    </xf>
    <xf numFmtId="17" fontId="24" fillId="0" borderId="3" xfId="0" applyNumberFormat="1" applyFont="1" applyBorder="1" applyAlignment="1" applyProtection="1">
      <alignment horizontal="center"/>
      <protection hidden="1"/>
    </xf>
    <xf numFmtId="49" fontId="18" fillId="0" borderId="7" xfId="0" applyNumberFormat="1" applyFont="1" applyBorder="1" applyAlignment="1" applyProtection="1">
      <alignment horizontal="left"/>
      <protection locked="0"/>
    </xf>
    <xf numFmtId="14" fontId="26" fillId="0" borderId="87" xfId="0" quotePrefix="1" applyNumberFormat="1" applyFont="1" applyBorder="1" applyAlignment="1" applyProtection="1">
      <alignment horizontal="center"/>
      <protection hidden="1"/>
    </xf>
    <xf numFmtId="0" fontId="0" fillId="0" borderId="8" xfId="0" applyBorder="1" applyAlignment="1" applyProtection="1">
      <alignment horizontal="left"/>
      <protection hidden="1"/>
    </xf>
    <xf numFmtId="0" fontId="0" fillId="0" borderId="9" xfId="0" applyBorder="1" applyAlignment="1" applyProtection="1">
      <alignment horizontal="left"/>
      <protection hidden="1"/>
    </xf>
    <xf numFmtId="0" fontId="0" fillId="0" borderId="10" xfId="0" applyBorder="1" applyAlignment="1" applyProtection="1">
      <alignment horizontal="left"/>
      <protection hidden="1"/>
    </xf>
    <xf numFmtId="0" fontId="23" fillId="0" borderId="8" xfId="0" applyFont="1" applyBorder="1" applyAlignment="1" applyProtection="1">
      <alignment horizontal="center"/>
      <protection hidden="1"/>
    </xf>
    <xf numFmtId="0" fontId="23" fillId="0" borderId="9" xfId="0" applyFont="1" applyBorder="1" applyAlignment="1" applyProtection="1">
      <alignment horizontal="center"/>
      <protection hidden="1"/>
    </xf>
    <xf numFmtId="0" fontId="23" fillId="0" borderId="10" xfId="0" applyFont="1" applyBorder="1" applyAlignment="1" applyProtection="1">
      <alignment horizontal="center"/>
      <protection hidden="1"/>
    </xf>
    <xf numFmtId="0" fontId="0" fillId="0" borderId="8" xfId="0" applyFill="1" applyBorder="1" applyAlignment="1" applyProtection="1">
      <alignment horizontal="center"/>
      <protection hidden="1"/>
    </xf>
    <xf numFmtId="0" fontId="0" fillId="0" borderId="9" xfId="0" applyFill="1" applyBorder="1" applyAlignment="1" applyProtection="1">
      <alignment horizontal="center"/>
      <protection hidden="1"/>
    </xf>
    <xf numFmtId="0" fontId="0" fillId="0" borderId="10" xfId="0" applyFill="1" applyBorder="1" applyAlignment="1" applyProtection="1">
      <alignment horizontal="center"/>
      <protection hidden="1"/>
    </xf>
    <xf numFmtId="0" fontId="20" fillId="0" borderId="7" xfId="0" applyFont="1" applyBorder="1" applyAlignment="1" applyProtection="1">
      <alignment horizontal="left"/>
      <protection hidden="1"/>
    </xf>
    <xf numFmtId="0" fontId="21" fillId="0" borderId="8" xfId="0" applyFont="1" applyBorder="1" applyAlignment="1" applyProtection="1">
      <alignment horizontal="left" vertical="center"/>
      <protection locked="0"/>
    </xf>
    <xf numFmtId="0" fontId="21" fillId="0" borderId="9" xfId="0" applyFont="1" applyBorder="1" applyAlignment="1" applyProtection="1">
      <alignment horizontal="left" vertical="center"/>
      <protection locked="0"/>
    </xf>
    <xf numFmtId="0" fontId="21" fillId="0" borderId="10" xfId="0" applyFont="1" applyBorder="1" applyAlignment="1" applyProtection="1">
      <alignment horizontal="left" vertical="center"/>
      <protection locked="0"/>
    </xf>
    <xf numFmtId="0" fontId="20" fillId="0" borderId="0" xfId="0" applyFont="1" applyAlignment="1" applyProtection="1">
      <alignment horizontal="center"/>
      <protection hidden="1"/>
    </xf>
    <xf numFmtId="0" fontId="46" fillId="0" borderId="0" xfId="0" applyFont="1" applyAlignment="1" applyProtection="1">
      <alignment horizontal="justify" vertical="center" wrapText="1"/>
      <protection hidden="1"/>
    </xf>
    <xf numFmtId="0" fontId="52" fillId="0" borderId="61" xfId="0" applyFont="1" applyBorder="1" applyAlignment="1" applyProtection="1">
      <alignment horizontal="center"/>
      <protection locked="0"/>
    </xf>
    <xf numFmtId="0" fontId="52" fillId="0" borderId="64" xfId="0" applyFont="1" applyBorder="1" applyAlignment="1" applyProtection="1">
      <alignment horizontal="center"/>
      <protection locked="0"/>
    </xf>
    <xf numFmtId="0" fontId="52" fillId="0" borderId="65" xfId="0" applyFont="1" applyBorder="1" applyAlignment="1" applyProtection="1">
      <alignment horizontal="center"/>
      <protection locked="0"/>
    </xf>
    <xf numFmtId="0" fontId="8" fillId="0" borderId="0" xfId="0" applyFont="1" applyAlignment="1" applyProtection="1">
      <alignment horizontal="justify" wrapText="1"/>
      <protection hidden="1"/>
    </xf>
    <xf numFmtId="0" fontId="8" fillId="0" borderId="0" xfId="0" applyFont="1" applyAlignment="1" applyProtection="1">
      <alignment horizontal="right"/>
      <protection hidden="1"/>
    </xf>
    <xf numFmtId="0" fontId="8" fillId="0" borderId="60" xfId="0" applyFont="1" applyBorder="1" applyAlignment="1" applyProtection="1">
      <alignment horizontal="right"/>
      <protection hidden="1"/>
    </xf>
    <xf numFmtId="0" fontId="8" fillId="0" borderId="62" xfId="0" applyFont="1" applyBorder="1" applyAlignment="1" applyProtection="1">
      <alignment horizontal="right"/>
      <protection hidden="1"/>
    </xf>
    <xf numFmtId="0" fontId="18" fillId="0" borderId="114" xfId="0" applyFont="1" applyBorder="1" applyAlignment="1" applyProtection="1">
      <alignment horizontal="left" vertical="center" wrapText="1"/>
      <protection locked="0"/>
    </xf>
    <xf numFmtId="0" fontId="18" fillId="0" borderId="25" xfId="0" applyFont="1" applyBorder="1" applyAlignment="1" applyProtection="1">
      <alignment horizontal="left" vertical="center" wrapText="1"/>
      <protection locked="0"/>
    </xf>
    <xf numFmtId="0" fontId="18" fillId="0" borderId="116" xfId="0" applyFont="1" applyBorder="1" applyAlignment="1" applyProtection="1">
      <alignment horizontal="left" vertical="center" wrapText="1"/>
      <protection locked="0"/>
    </xf>
    <xf numFmtId="0" fontId="18" fillId="0" borderId="68"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113" xfId="0" applyFont="1" applyBorder="1" applyAlignment="1" applyProtection="1">
      <alignment horizontal="left" vertical="center" wrapText="1"/>
      <protection locked="0"/>
    </xf>
    <xf numFmtId="0" fontId="18" fillId="0" borderId="40" xfId="0" applyFont="1" applyBorder="1" applyAlignment="1" applyProtection="1">
      <alignment horizontal="left" vertical="center" wrapText="1"/>
      <protection locked="0"/>
    </xf>
    <xf numFmtId="0" fontId="18" fillId="0" borderId="41" xfId="0" applyFont="1" applyBorder="1" applyAlignment="1" applyProtection="1">
      <alignment horizontal="left" vertical="center" wrapText="1"/>
      <protection locked="0"/>
    </xf>
    <xf numFmtId="0" fontId="18" fillId="0" borderId="112" xfId="0" applyFont="1" applyBorder="1" applyAlignment="1" applyProtection="1">
      <alignment horizontal="left" vertical="center" wrapText="1"/>
      <protection locked="0"/>
    </xf>
    <xf numFmtId="0" fontId="18" fillId="0" borderId="7" xfId="0" applyFont="1" applyBorder="1" applyAlignment="1" applyProtection="1">
      <alignment horizontal="left"/>
      <protection locked="0"/>
    </xf>
    <xf numFmtId="0" fontId="24" fillId="0" borderId="0" xfId="0" applyFont="1" applyAlignment="1" applyProtection="1">
      <alignment horizontal="center"/>
      <protection hidden="1"/>
    </xf>
    <xf numFmtId="0" fontId="24" fillId="0" borderId="3" xfId="0" applyFont="1" applyBorder="1" applyAlignment="1" applyProtection="1">
      <alignment horizontal="center"/>
      <protection hidden="1"/>
    </xf>
    <xf numFmtId="0" fontId="24" fillId="0" borderId="0" xfId="0" applyFont="1" applyAlignment="1" applyProtection="1">
      <alignment horizontal="right"/>
      <protection hidden="1"/>
    </xf>
    <xf numFmtId="0" fontId="28" fillId="0" borderId="24" xfId="0" applyNumberFormat="1" applyFont="1" applyBorder="1" applyAlignment="1" applyProtection="1">
      <alignment horizontal="center"/>
      <protection hidden="1"/>
    </xf>
    <xf numFmtId="166" fontId="28" fillId="0" borderId="24" xfId="0" applyNumberFormat="1"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19" fillId="3" borderId="39" xfId="0" applyFont="1" applyFill="1" applyBorder="1" applyAlignment="1" applyProtection="1">
      <alignment horizontal="center"/>
      <protection hidden="1"/>
    </xf>
    <xf numFmtId="0" fontId="19" fillId="3" borderId="116" xfId="0" applyFont="1" applyFill="1" applyBorder="1" applyAlignment="1" applyProtection="1">
      <alignment horizontal="center"/>
      <protection hidden="1"/>
    </xf>
    <xf numFmtId="0" fontId="19" fillId="3" borderId="51" xfId="0" applyFont="1" applyFill="1" applyBorder="1" applyAlignment="1" applyProtection="1">
      <alignment horizontal="center"/>
    </xf>
    <xf numFmtId="0" fontId="19" fillId="3" borderId="52" xfId="0" applyFont="1" applyFill="1" applyBorder="1" applyAlignment="1" applyProtection="1">
      <alignment horizontal="center"/>
    </xf>
    <xf numFmtId="0" fontId="19" fillId="3" borderId="15" xfId="0" applyFont="1" applyFill="1" applyBorder="1" applyAlignment="1" applyProtection="1">
      <alignment horizontal="center"/>
    </xf>
    <xf numFmtId="0" fontId="0" fillId="3" borderId="53" xfId="0" applyFont="1" applyFill="1" applyBorder="1" applyAlignment="1" applyProtection="1">
      <alignment horizontal="center"/>
      <protection hidden="1"/>
    </xf>
    <xf numFmtId="0" fontId="0" fillId="3" borderId="54" xfId="0" applyFont="1" applyFill="1" applyBorder="1" applyAlignment="1" applyProtection="1">
      <alignment horizontal="center"/>
      <protection hidden="1"/>
    </xf>
    <xf numFmtId="0" fontId="28" fillId="0" borderId="24" xfId="0" applyFont="1" applyBorder="1" applyAlignment="1" applyProtection="1">
      <alignment horizontal="center"/>
      <protection hidden="1"/>
    </xf>
    <xf numFmtId="0" fontId="50" fillId="4" borderId="26" xfId="0" applyFont="1" applyFill="1" applyBorder="1" applyAlignment="1" applyProtection="1">
      <alignment horizontal="left"/>
      <protection hidden="1"/>
    </xf>
    <xf numFmtId="0" fontId="50" fillId="4" borderId="27" xfId="0" applyFont="1" applyFill="1" applyBorder="1" applyAlignment="1" applyProtection="1">
      <alignment horizontal="left"/>
      <protection hidden="1"/>
    </xf>
    <xf numFmtId="0" fontId="18" fillId="0" borderId="35" xfId="0" applyFont="1" applyBorder="1" applyAlignment="1" applyProtection="1">
      <alignment horizontal="center"/>
      <protection locked="0"/>
    </xf>
    <xf numFmtId="0" fontId="18" fillId="0" borderId="34" xfId="0" applyFont="1" applyBorder="1" applyAlignment="1" applyProtection="1">
      <alignment horizontal="center"/>
      <protection locked="0"/>
    </xf>
    <xf numFmtId="0" fontId="18" fillId="0" borderId="36" xfId="0" applyFont="1" applyBorder="1" applyAlignment="1" applyProtection="1">
      <alignment horizontal="center"/>
      <protection locked="0"/>
    </xf>
    <xf numFmtId="0" fontId="18" fillId="3" borderId="107" xfId="0" applyFont="1" applyFill="1" applyBorder="1" applyAlignment="1" applyProtection="1">
      <alignment horizontal="center"/>
      <protection hidden="1"/>
    </xf>
    <xf numFmtId="0" fontId="18" fillId="3" borderId="36" xfId="0" applyFont="1" applyFill="1" applyBorder="1" applyAlignment="1" applyProtection="1">
      <alignment horizontal="center"/>
      <protection hidden="1"/>
    </xf>
    <xf numFmtId="0" fontId="17" fillId="0" borderId="107" xfId="0" applyFont="1" applyBorder="1" applyAlignment="1" applyProtection="1">
      <alignment horizontal="center" wrapText="1"/>
      <protection hidden="1"/>
    </xf>
    <xf numFmtId="0" fontId="17" fillId="0" borderId="36" xfId="0" applyFont="1" applyBorder="1" applyAlignment="1" applyProtection="1">
      <alignment horizontal="center" wrapText="1"/>
      <protection hidden="1"/>
    </xf>
    <xf numFmtId="0" fontId="0" fillId="0" borderId="107" xfId="0" applyFont="1" applyBorder="1" applyAlignment="1" applyProtection="1">
      <alignment horizontal="center" wrapText="1"/>
      <protection hidden="1"/>
    </xf>
    <xf numFmtId="0" fontId="0" fillId="0" borderId="34" xfId="0" applyFont="1" applyBorder="1" applyAlignment="1" applyProtection="1">
      <alignment horizontal="center" wrapText="1"/>
      <protection hidden="1"/>
    </xf>
    <xf numFmtId="0" fontId="0" fillId="0" borderId="108" xfId="0" applyFont="1" applyBorder="1" applyAlignment="1" applyProtection="1">
      <alignment horizontal="center" wrapText="1"/>
      <protection hidden="1"/>
    </xf>
    <xf numFmtId="0" fontId="1" fillId="0" borderId="4"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50" fillId="4" borderId="0" xfId="0" applyFont="1" applyFill="1" applyBorder="1" applyAlignment="1" applyProtection="1">
      <alignment horizontal="left"/>
      <protection hidden="1"/>
    </xf>
    <xf numFmtId="0" fontId="27" fillId="0" borderId="4" xfId="0" applyFont="1" applyBorder="1" applyAlignment="1" applyProtection="1">
      <alignment horizontal="center"/>
      <protection hidden="1"/>
    </xf>
    <xf numFmtId="0" fontId="27" fillId="0" borderId="0" xfId="0" applyFont="1" applyBorder="1" applyAlignment="1" applyProtection="1">
      <alignment horizontal="center"/>
      <protection hidden="1"/>
    </xf>
    <xf numFmtId="0" fontId="27" fillId="0" borderId="5" xfId="0" applyFont="1" applyBorder="1" applyAlignment="1" applyProtection="1">
      <alignment horizontal="center"/>
      <protection hidden="1"/>
    </xf>
    <xf numFmtId="0" fontId="27" fillId="0" borderId="1" xfId="0" applyFont="1" applyBorder="1" applyAlignment="1" applyProtection="1">
      <alignment horizontal="center"/>
      <protection hidden="1"/>
    </xf>
    <xf numFmtId="0" fontId="21" fillId="0" borderId="102" xfId="0" applyFont="1" applyBorder="1" applyAlignment="1" applyProtection="1">
      <alignment horizontal="left"/>
      <protection locked="0"/>
    </xf>
    <xf numFmtId="0" fontId="21" fillId="0" borderId="103" xfId="0" applyFont="1" applyBorder="1" applyAlignment="1" applyProtection="1">
      <alignment horizontal="left"/>
      <protection locked="0"/>
    </xf>
    <xf numFmtId="0" fontId="21" fillId="0" borderId="104" xfId="0" applyFont="1" applyBorder="1" applyAlignment="1" applyProtection="1">
      <alignment horizontal="left"/>
      <protection locked="0"/>
    </xf>
    <xf numFmtId="167" fontId="18" fillId="0" borderId="99" xfId="0" applyNumberFormat="1" applyFont="1" applyBorder="1" applyAlignment="1" applyProtection="1">
      <alignment horizontal="left"/>
      <protection locked="0"/>
    </xf>
    <xf numFmtId="167" fontId="18" fillId="0" borderId="100" xfId="0" applyNumberFormat="1" applyFont="1" applyBorder="1" applyAlignment="1" applyProtection="1">
      <alignment horizontal="left"/>
      <protection locked="0"/>
    </xf>
    <xf numFmtId="167" fontId="18" fillId="0" borderId="101" xfId="0" applyNumberFormat="1" applyFont="1" applyBorder="1" applyAlignment="1" applyProtection="1">
      <alignment horizontal="left"/>
      <protection locked="0"/>
    </xf>
    <xf numFmtId="0" fontId="21" fillId="0" borderId="91" xfId="0" applyFont="1" applyBorder="1" applyAlignment="1" applyProtection="1">
      <alignment horizontal="left"/>
      <protection locked="0"/>
    </xf>
    <xf numFmtId="0" fontId="21" fillId="0" borderId="92" xfId="0" applyFont="1" applyBorder="1" applyAlignment="1" applyProtection="1">
      <alignment horizontal="left"/>
      <protection locked="0"/>
    </xf>
    <xf numFmtId="0" fontId="21" fillId="0" borderId="93" xfId="0" applyFont="1" applyBorder="1" applyAlignment="1" applyProtection="1">
      <alignment horizontal="left"/>
      <protection locked="0"/>
    </xf>
    <xf numFmtId="0" fontId="21" fillId="0" borderId="17" xfId="0" applyFont="1" applyBorder="1" applyAlignment="1" applyProtection="1">
      <alignment horizontal="left"/>
      <protection locked="0"/>
    </xf>
    <xf numFmtId="0" fontId="21" fillId="0" borderId="0"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94" xfId="0" applyFont="1" applyBorder="1" applyAlignment="1" applyProtection="1">
      <alignment horizontal="left"/>
      <protection locked="0"/>
    </xf>
    <xf numFmtId="0" fontId="21" fillId="0" borderId="95" xfId="0" applyFont="1" applyBorder="1" applyAlignment="1" applyProtection="1">
      <alignment horizontal="left"/>
      <protection locked="0"/>
    </xf>
    <xf numFmtId="0" fontId="21" fillId="0" borderId="96" xfId="0" applyFont="1" applyBorder="1" applyAlignment="1" applyProtection="1">
      <alignment horizontal="left"/>
      <protection locked="0"/>
    </xf>
    <xf numFmtId="0" fontId="21" fillId="0" borderId="88" xfId="0" applyFont="1" applyBorder="1" applyAlignment="1" applyProtection="1">
      <alignment horizontal="left"/>
      <protection locked="0"/>
    </xf>
    <xf numFmtId="0" fontId="21" fillId="0" borderId="89" xfId="0" applyFont="1" applyBorder="1" applyAlignment="1" applyProtection="1">
      <alignment horizontal="left"/>
      <protection locked="0"/>
    </xf>
    <xf numFmtId="0" fontId="21" fillId="0" borderId="90" xfId="0" applyFont="1" applyBorder="1" applyAlignment="1" applyProtection="1">
      <alignment horizontal="left"/>
      <protection locked="0"/>
    </xf>
    <xf numFmtId="0" fontId="21" fillId="0" borderId="107" xfId="0" applyFont="1" applyBorder="1" applyAlignment="1" applyProtection="1">
      <alignment horizontal="left"/>
      <protection locked="0"/>
    </xf>
    <xf numFmtId="0" fontId="21" fillId="0" borderId="34" xfId="0" applyFont="1" applyBorder="1" applyAlignment="1" applyProtection="1">
      <alignment horizontal="left"/>
      <protection locked="0"/>
    </xf>
    <xf numFmtId="0" fontId="21" fillId="0" borderId="108" xfId="0" applyFont="1" applyBorder="1" applyAlignment="1" applyProtection="1">
      <alignment horizontal="left"/>
      <protection locked="0"/>
    </xf>
    <xf numFmtId="0" fontId="21" fillId="0" borderId="130" xfId="0" applyNumberFormat="1" applyFont="1" applyBorder="1" applyAlignment="1" applyProtection="1">
      <alignment horizontal="center"/>
      <protection hidden="1"/>
    </xf>
    <xf numFmtId="0" fontId="21" fillId="0" borderId="78" xfId="0" applyNumberFormat="1" applyFont="1" applyBorder="1" applyAlignment="1" applyProtection="1">
      <alignment horizontal="center"/>
      <protection hidden="1"/>
    </xf>
    <xf numFmtId="0" fontId="21" fillId="0" borderId="130" xfId="0" applyNumberFormat="1" applyFont="1" applyBorder="1" applyAlignment="1" applyProtection="1">
      <alignment horizontal="center"/>
      <protection locked="0"/>
    </xf>
    <xf numFmtId="0" fontId="21" fillId="0" borderId="78" xfId="0" applyNumberFormat="1" applyFont="1" applyBorder="1" applyAlignment="1" applyProtection="1">
      <alignment horizontal="center"/>
      <protection locked="0"/>
    </xf>
    <xf numFmtId="0" fontId="21" fillId="0" borderId="131" xfId="0" applyNumberFormat="1" applyFont="1" applyBorder="1" applyAlignment="1" applyProtection="1">
      <alignment horizontal="center"/>
      <protection hidden="1"/>
    </xf>
    <xf numFmtId="0" fontId="21" fillId="0" borderId="138" xfId="0" applyNumberFormat="1" applyFont="1" applyBorder="1" applyAlignment="1" applyProtection="1">
      <alignment horizontal="center"/>
      <protection hidden="1"/>
    </xf>
    <xf numFmtId="0" fontId="68" fillId="0" borderId="131" xfId="0" applyNumberFormat="1" applyFont="1" applyBorder="1" applyAlignment="1" applyProtection="1">
      <alignment horizontal="center"/>
      <protection hidden="1"/>
    </xf>
    <xf numFmtId="0" fontId="68" fillId="0" borderId="36" xfId="0" applyNumberFormat="1" applyFont="1" applyBorder="1" applyAlignment="1" applyProtection="1">
      <alignment horizontal="center"/>
      <protection hidden="1"/>
    </xf>
    <xf numFmtId="0" fontId="68" fillId="0" borderId="134" xfId="0" applyNumberFormat="1" applyFont="1" applyBorder="1" applyAlignment="1" applyProtection="1">
      <alignment horizontal="center"/>
      <protection hidden="1"/>
    </xf>
    <xf numFmtId="0" fontId="68" fillId="0" borderId="135" xfId="0" applyNumberFormat="1" applyFont="1" applyBorder="1" applyAlignment="1" applyProtection="1">
      <alignment horizontal="center"/>
      <protection hidden="1"/>
    </xf>
    <xf numFmtId="0" fontId="21" fillId="0" borderId="136" xfId="0" applyNumberFormat="1" applyFont="1" applyBorder="1" applyAlignment="1" applyProtection="1">
      <alignment horizontal="center"/>
      <protection locked="0"/>
    </xf>
    <xf numFmtId="0" fontId="21" fillId="0" borderId="137" xfId="0" applyNumberFormat="1" applyFont="1" applyBorder="1" applyAlignment="1" applyProtection="1">
      <alignment horizontal="center"/>
      <protection locked="0"/>
    </xf>
    <xf numFmtId="0" fontId="21" fillId="0" borderId="132" xfId="0" applyNumberFormat="1" applyFont="1" applyBorder="1" applyAlignment="1" applyProtection="1">
      <alignment horizontal="center"/>
      <protection hidden="1"/>
    </xf>
    <xf numFmtId="0" fontId="21" fillId="0" borderId="133" xfId="0" applyNumberFormat="1" applyFont="1" applyBorder="1" applyAlignment="1" applyProtection="1">
      <alignment horizontal="center"/>
      <protection hidden="1"/>
    </xf>
    <xf numFmtId="0" fontId="65" fillId="5" borderId="35" xfId="0" applyFont="1" applyFill="1" applyBorder="1" applyAlignment="1" applyProtection="1">
      <alignment horizontal="center"/>
      <protection hidden="1"/>
    </xf>
    <xf numFmtId="0" fontId="65" fillId="5" borderId="36" xfId="0" applyFont="1" applyFill="1" applyBorder="1" applyAlignment="1" applyProtection="1">
      <alignment horizontal="center"/>
      <protection hidden="1"/>
    </xf>
    <xf numFmtId="0" fontId="0" fillId="0" borderId="0" xfId="0" applyFont="1" applyAlignment="1" applyProtection="1">
      <alignment horizontal="justify" wrapText="1"/>
      <protection hidden="1"/>
    </xf>
    <xf numFmtId="17" fontId="3" fillId="0" borderId="0" xfId="0" applyNumberFormat="1" applyFont="1" applyAlignment="1" applyProtection="1">
      <alignment horizontal="center"/>
      <protection hidden="1"/>
    </xf>
    <xf numFmtId="17" fontId="3" fillId="0" borderId="3" xfId="0" applyNumberFormat="1" applyFont="1" applyBorder="1" applyAlignment="1" applyProtection="1">
      <alignment horizontal="center"/>
      <protection hidden="1"/>
    </xf>
    <xf numFmtId="0" fontId="0" fillId="0" borderId="68" xfId="0" applyFont="1" applyBorder="1" applyAlignment="1" applyProtection="1">
      <alignment horizontal="center"/>
      <protection hidden="1"/>
    </xf>
    <xf numFmtId="0" fontId="0" fillId="0" borderId="0" xfId="0" applyFont="1" applyAlignment="1" applyProtection="1">
      <alignment horizontal="center"/>
      <protection hidden="1"/>
    </xf>
    <xf numFmtId="0" fontId="17" fillId="0" borderId="108" xfId="0" applyFont="1" applyBorder="1" applyAlignment="1" applyProtection="1">
      <alignment horizontal="center" wrapText="1"/>
      <protection hidden="1"/>
    </xf>
    <xf numFmtId="0" fontId="4" fillId="0" borderId="5" xfId="0" applyFont="1" applyBorder="1" applyAlignment="1" applyProtection="1">
      <alignment horizontal="center"/>
      <protection hidden="1"/>
    </xf>
    <xf numFmtId="0" fontId="4" fillId="0" borderId="87" xfId="0" applyFont="1" applyBorder="1" applyAlignment="1" applyProtection="1">
      <alignment horizontal="center"/>
      <protection hidden="1"/>
    </xf>
    <xf numFmtId="0" fontId="1" fillId="0" borderId="4" xfId="0" applyFont="1" applyBorder="1" applyAlignment="1" applyProtection="1">
      <alignment horizontal="center" wrapText="1"/>
      <protection hidden="1"/>
    </xf>
    <xf numFmtId="0" fontId="1" fillId="0" borderId="0" xfId="0" applyFont="1" applyAlignment="1" applyProtection="1">
      <alignment horizontal="center" wrapText="1"/>
      <protection hidden="1"/>
    </xf>
    <xf numFmtId="0" fontId="1" fillId="0" borderId="3" xfId="0" applyFont="1" applyBorder="1" applyAlignment="1" applyProtection="1">
      <alignment horizontal="center" wrapText="1"/>
      <protection hidden="1"/>
    </xf>
    <xf numFmtId="0" fontId="20" fillId="0" borderId="0" xfId="0" applyFont="1" applyAlignment="1" applyProtection="1">
      <alignment horizontal="justify" wrapText="1"/>
      <protection hidden="1"/>
    </xf>
    <xf numFmtId="0" fontId="18" fillId="0" borderId="114" xfId="0" applyFont="1" applyBorder="1" applyAlignment="1" applyProtection="1">
      <alignment horizontal="left" vertical="top" wrapText="1"/>
      <protection locked="0"/>
    </xf>
    <xf numFmtId="0" fontId="18" fillId="0" borderId="25" xfId="0" applyFont="1" applyBorder="1" applyAlignment="1" applyProtection="1">
      <alignment horizontal="left" vertical="top" wrapText="1"/>
      <protection locked="0"/>
    </xf>
    <xf numFmtId="0" fontId="18" fillId="0" borderId="116" xfId="0" applyFont="1" applyBorder="1" applyAlignment="1" applyProtection="1">
      <alignment horizontal="left" vertical="top" wrapText="1"/>
      <protection locked="0"/>
    </xf>
    <xf numFmtId="0" fontId="18" fillId="0" borderId="68"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13" xfId="0" applyFont="1" applyBorder="1" applyAlignment="1" applyProtection="1">
      <alignment horizontal="left" vertical="top" wrapText="1"/>
      <protection locked="0"/>
    </xf>
    <xf numFmtId="0" fontId="18" fillId="0" borderId="40" xfId="0" applyFont="1" applyBorder="1" applyAlignment="1" applyProtection="1">
      <alignment horizontal="left" vertical="top" wrapText="1"/>
      <protection locked="0"/>
    </xf>
    <xf numFmtId="0" fontId="18" fillId="0" borderId="41" xfId="0" applyFont="1" applyBorder="1" applyAlignment="1" applyProtection="1">
      <alignment horizontal="left" vertical="top" wrapText="1"/>
      <protection locked="0"/>
    </xf>
    <xf numFmtId="0" fontId="18" fillId="0" borderId="112" xfId="0" applyFont="1" applyBorder="1" applyAlignment="1" applyProtection="1">
      <alignment horizontal="left" vertical="top" wrapText="1"/>
      <protection locked="0"/>
    </xf>
    <xf numFmtId="0" fontId="33" fillId="0" borderId="0" xfId="0" applyFont="1" applyFill="1" applyAlignment="1">
      <alignment horizontal="center"/>
    </xf>
    <xf numFmtId="0" fontId="0" fillId="0" borderId="0" xfId="0" applyAlignment="1" applyProtection="1">
      <alignment horizontal="center"/>
      <protection hidden="1"/>
    </xf>
  </cellXfs>
  <cellStyles count="27">
    <cellStyle name="Comma" xfId="2" builtinId="3"/>
    <cellStyle name="Comma [0] 2" xfId="7"/>
    <cellStyle name="Comma 2" xfId="8"/>
    <cellStyle name="Comma 2 2" xfId="9"/>
    <cellStyle name="Comma 2 3" xfId="10"/>
    <cellStyle name="Comma 3" xfId="11"/>
    <cellStyle name="Comma 4" xfId="6"/>
    <cellStyle name="Currency" xfId="1" builtinId="4"/>
    <cellStyle name="Currency 2" xfId="13"/>
    <cellStyle name="Currency 3" xfId="12"/>
    <cellStyle name="Dezimal [0]_Compiling Utility Macros" xfId="14"/>
    <cellStyle name="Dezimal_Compiling Utility Macros" xfId="15"/>
    <cellStyle name="Hyperlink" xfId="26" builtinId="8"/>
    <cellStyle name="Normal" xfId="0" builtinId="0"/>
    <cellStyle name="Normal 2" xfId="5"/>
    <cellStyle name="Normal 2 2" xfId="16"/>
    <cellStyle name="Normal 2 3" xfId="17"/>
    <cellStyle name="Normal 3" xfId="18"/>
    <cellStyle name="Normal 4" xfId="19"/>
    <cellStyle name="Normal_2010 LIHTC Application Workbook" xfId="4"/>
    <cellStyle name="Percent" xfId="3" builtinId="5"/>
    <cellStyle name="Percent 2" xfId="21"/>
    <cellStyle name="Percent 3" xfId="20"/>
    <cellStyle name="Percent 4" xfId="22"/>
    <cellStyle name="Standard_Anpassen der Amortisation" xfId="23"/>
    <cellStyle name="Währung [0]_Compiling Utility Macros" xfId="24"/>
    <cellStyle name="Währung_Compiling Utility Macros" xfId="2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Drop" dropStyle="combo" dx="20" fmlaLink="'Hidden Tables'!$A$11" fmlaRange="'Hidden Tables'!$B$12:$B$17" noThreeD="1" sel="2" val="0"/>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Drop" dropStyle="combo" dx="20" fmlaLink="'Max Rent'!$A$1" fmlaRange="'Max Rent'!$B$2:$B$16" noThreeD="1" val="0"/>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Drop" dropStyle="combo" dx="20" fmlaLink="'Hidden Tables'!$A$1" fmlaRange="'Hidden Tables'!$B$3:$B$8" noThreeD="1" val="0"/>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299721</xdr:colOff>
      <xdr:row>0</xdr:row>
      <xdr:rowOff>139700</xdr:rowOff>
    </xdr:from>
    <xdr:to>
      <xdr:col>9</xdr:col>
      <xdr:colOff>381444</xdr:colOff>
      <xdr:row>2</xdr:row>
      <xdr:rowOff>134620</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684521" y="139700"/>
          <a:ext cx="754823" cy="668020"/>
        </a:xfrm>
        <a:prstGeom prst="rect">
          <a:avLst/>
        </a:prstGeom>
        <a:noFill/>
        <a:ln w="9525">
          <a:noFill/>
          <a:miter lim="800000"/>
          <a:headEnd/>
          <a:tailEnd/>
        </a:ln>
      </xdr:spPr>
    </xdr:pic>
    <xdr:clientData/>
  </xdr:twoCellAnchor>
  <xdr:twoCellAnchor editAs="oneCell">
    <xdr:from>
      <xdr:col>4</xdr:col>
      <xdr:colOff>320040</xdr:colOff>
      <xdr:row>38</xdr:row>
      <xdr:rowOff>1</xdr:rowOff>
    </xdr:from>
    <xdr:to>
      <xdr:col>5</xdr:col>
      <xdr:colOff>283835</xdr:colOff>
      <xdr:row>40</xdr:row>
      <xdr:rowOff>142241</xdr:rowOff>
    </xdr:to>
    <xdr:pic>
      <xdr:nvPicPr>
        <xdr:cNvPr id="4" name="Picture 3" descr="fairhousing"/>
        <xdr:cNvPicPr>
          <a:picLocks noChangeAspect="1" noChangeArrowheads="1"/>
        </xdr:cNvPicPr>
      </xdr:nvPicPr>
      <xdr:blipFill>
        <a:blip xmlns:r="http://schemas.openxmlformats.org/officeDocument/2006/relationships" r:embed="rId2" cstate="print"/>
        <a:srcRect/>
        <a:stretch>
          <a:fillRect/>
        </a:stretch>
      </xdr:blipFill>
      <xdr:spPr bwMode="auto">
        <a:xfrm>
          <a:off x="2758440" y="7909561"/>
          <a:ext cx="636895" cy="533400"/>
        </a:xfrm>
        <a:prstGeom prst="rect">
          <a:avLst/>
        </a:prstGeom>
        <a:noFill/>
        <a:ln w="9525">
          <a:noFill/>
          <a:miter lim="800000"/>
          <a:headEnd/>
          <a:tailEnd/>
        </a:ln>
      </xdr:spPr>
    </xdr:pic>
    <xdr:clientData/>
  </xdr:twoCellAnchor>
  <xdr:twoCellAnchor editAs="oneCell">
    <xdr:from>
      <xdr:col>0</xdr:col>
      <xdr:colOff>228600</xdr:colOff>
      <xdr:row>0</xdr:row>
      <xdr:rowOff>158750</xdr:rowOff>
    </xdr:from>
    <xdr:to>
      <xdr:col>1</xdr:col>
      <xdr:colOff>452119</xdr:colOff>
      <xdr:row>1</xdr:row>
      <xdr:rowOff>139442</xdr:rowOff>
    </xdr:to>
    <xdr:pic>
      <xdr:nvPicPr>
        <xdr:cNvPr id="6" name="Picture 6" descr="ADOH new png.png"/>
        <xdr:cNvPicPr>
          <a:picLocks noChangeAspect="1"/>
        </xdr:cNvPicPr>
      </xdr:nvPicPr>
      <xdr:blipFill>
        <a:blip xmlns:r="http://schemas.openxmlformats.org/officeDocument/2006/relationships" r:embed="rId3" cstate="print"/>
        <a:srcRect/>
        <a:stretch>
          <a:fillRect/>
        </a:stretch>
      </xdr:blipFill>
      <xdr:spPr bwMode="auto">
        <a:xfrm>
          <a:off x="228600" y="158750"/>
          <a:ext cx="896619" cy="317242"/>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7</xdr:row>
          <xdr:rowOff>19050</xdr:rowOff>
        </xdr:from>
        <xdr:to>
          <xdr:col>5</xdr:col>
          <xdr:colOff>847725</xdr:colOff>
          <xdr:row>8</xdr:row>
          <xdr:rowOff>57150</xdr:rowOff>
        </xdr:to>
        <xdr:sp macro="" textlink="">
          <xdr:nvSpPr>
            <xdr:cNvPr id="16385" name="Check Box 1" hidden="1">
              <a:extLst>
                <a:ext uri="{63B3BB69-23CF-44E3-9099-C40C66FF867C}">
                  <a14:compatExt spid="_x0000_s163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19050</xdr:rowOff>
        </xdr:from>
        <xdr:to>
          <xdr:col>5</xdr:col>
          <xdr:colOff>809625</xdr:colOff>
          <xdr:row>9</xdr:row>
          <xdr:rowOff>57150</xdr:rowOff>
        </xdr:to>
        <xdr:sp macro="" textlink="">
          <xdr:nvSpPr>
            <xdr:cNvPr id="16386" name="Check Box 2" hidden="1">
              <a:extLst>
                <a:ext uri="{63B3BB69-23CF-44E3-9099-C40C66FF867C}">
                  <a14:compatExt spid="_x0000_s163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19050</xdr:rowOff>
        </xdr:from>
        <xdr:to>
          <xdr:col>5</xdr:col>
          <xdr:colOff>695325</xdr:colOff>
          <xdr:row>10</xdr:row>
          <xdr:rowOff>47625</xdr:rowOff>
        </xdr:to>
        <xdr:sp macro="" textlink="">
          <xdr:nvSpPr>
            <xdr:cNvPr id="16387" name="Check Box 3" hidden="1">
              <a:extLst>
                <a:ext uri="{63B3BB69-23CF-44E3-9099-C40C66FF867C}">
                  <a14:compatExt spid="_x0000_s16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19050</xdr:rowOff>
        </xdr:from>
        <xdr:to>
          <xdr:col>5</xdr:col>
          <xdr:colOff>847725</xdr:colOff>
          <xdr:row>11</xdr:row>
          <xdr:rowOff>57150</xdr:rowOff>
        </xdr:to>
        <xdr:sp macro="" textlink="">
          <xdr:nvSpPr>
            <xdr:cNvPr id="16388" name="Check Box 4" hidden="1">
              <a:extLst>
                <a:ext uri="{63B3BB69-23CF-44E3-9099-C40C66FF867C}">
                  <a14:compatExt spid="_x0000_s16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19050</xdr:rowOff>
        </xdr:from>
        <xdr:to>
          <xdr:col>5</xdr:col>
          <xdr:colOff>847725</xdr:colOff>
          <xdr:row>14</xdr:row>
          <xdr:rowOff>57150</xdr:rowOff>
        </xdr:to>
        <xdr:sp macro="" textlink="">
          <xdr:nvSpPr>
            <xdr:cNvPr id="16389" name="Check Box 5" hidden="1">
              <a:extLst>
                <a:ext uri="{63B3BB69-23CF-44E3-9099-C40C66FF867C}">
                  <a14:compatExt spid="_x0000_s16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19050</xdr:rowOff>
        </xdr:from>
        <xdr:to>
          <xdr:col>5</xdr:col>
          <xdr:colOff>847725</xdr:colOff>
          <xdr:row>17</xdr:row>
          <xdr:rowOff>57150</xdr:rowOff>
        </xdr:to>
        <xdr:sp macro="" textlink="">
          <xdr:nvSpPr>
            <xdr:cNvPr id="16390" name="Check Box 6" hidden="1">
              <a:extLst>
                <a:ext uri="{63B3BB69-23CF-44E3-9099-C40C66FF867C}">
                  <a14:compatExt spid="_x0000_s163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19050</xdr:rowOff>
        </xdr:from>
        <xdr:to>
          <xdr:col>5</xdr:col>
          <xdr:colOff>847725</xdr:colOff>
          <xdr:row>20</xdr:row>
          <xdr:rowOff>57150</xdr:rowOff>
        </xdr:to>
        <xdr:sp macro="" textlink="">
          <xdr:nvSpPr>
            <xdr:cNvPr id="16391" name="Check Box 7" hidden="1">
              <a:extLst>
                <a:ext uri="{63B3BB69-23CF-44E3-9099-C40C66FF867C}">
                  <a14:compatExt spid="_x0000_s163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19050</xdr:rowOff>
        </xdr:from>
        <xdr:to>
          <xdr:col>5</xdr:col>
          <xdr:colOff>847725</xdr:colOff>
          <xdr:row>23</xdr:row>
          <xdr:rowOff>57150</xdr:rowOff>
        </xdr:to>
        <xdr:sp macro="" textlink="">
          <xdr:nvSpPr>
            <xdr:cNvPr id="16392" name="Check Box 8" hidden="1">
              <a:extLst>
                <a:ext uri="{63B3BB69-23CF-44E3-9099-C40C66FF867C}">
                  <a14:compatExt spid="_x0000_s163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19050</xdr:rowOff>
        </xdr:from>
        <xdr:to>
          <xdr:col>5</xdr:col>
          <xdr:colOff>847725</xdr:colOff>
          <xdr:row>26</xdr:row>
          <xdr:rowOff>57150</xdr:rowOff>
        </xdr:to>
        <xdr:sp macro="" textlink="">
          <xdr:nvSpPr>
            <xdr:cNvPr id="16393" name="Check Box 9" hidden="1">
              <a:extLst>
                <a:ext uri="{63B3BB69-23CF-44E3-9099-C40C66FF867C}">
                  <a14:compatExt spid="_x0000_s163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19050</xdr:rowOff>
        </xdr:from>
        <xdr:to>
          <xdr:col>5</xdr:col>
          <xdr:colOff>847725</xdr:colOff>
          <xdr:row>29</xdr:row>
          <xdr:rowOff>57150</xdr:rowOff>
        </xdr:to>
        <xdr:sp macro="" textlink="">
          <xdr:nvSpPr>
            <xdr:cNvPr id="16394" name="Check Box 10" hidden="1">
              <a:extLst>
                <a:ext uri="{63B3BB69-23CF-44E3-9099-C40C66FF867C}">
                  <a14:compatExt spid="_x0000_s163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19050</xdr:rowOff>
        </xdr:from>
        <xdr:to>
          <xdr:col>5</xdr:col>
          <xdr:colOff>847725</xdr:colOff>
          <xdr:row>32</xdr:row>
          <xdr:rowOff>57150</xdr:rowOff>
        </xdr:to>
        <xdr:sp macro="" textlink="">
          <xdr:nvSpPr>
            <xdr:cNvPr id="16395" name="Check Box 11" hidden="1">
              <a:extLst>
                <a:ext uri="{63B3BB69-23CF-44E3-9099-C40C66FF867C}">
                  <a14:compatExt spid="_x0000_s163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19050</xdr:rowOff>
        </xdr:from>
        <xdr:to>
          <xdr:col>5</xdr:col>
          <xdr:colOff>809625</xdr:colOff>
          <xdr:row>12</xdr:row>
          <xdr:rowOff>57150</xdr:rowOff>
        </xdr:to>
        <xdr:sp macro="" textlink="">
          <xdr:nvSpPr>
            <xdr:cNvPr id="16396" name="Check Box 12" hidden="1">
              <a:extLst>
                <a:ext uri="{63B3BB69-23CF-44E3-9099-C40C66FF867C}">
                  <a14:compatExt spid="_x0000_s163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19050</xdr:rowOff>
        </xdr:from>
        <xdr:to>
          <xdr:col>5</xdr:col>
          <xdr:colOff>809625</xdr:colOff>
          <xdr:row>15</xdr:row>
          <xdr:rowOff>57150</xdr:rowOff>
        </xdr:to>
        <xdr:sp macro="" textlink="">
          <xdr:nvSpPr>
            <xdr:cNvPr id="16397" name="Check Box 13" hidden="1">
              <a:extLst>
                <a:ext uri="{63B3BB69-23CF-44E3-9099-C40C66FF867C}">
                  <a14:compatExt spid="_x0000_s163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19050</xdr:rowOff>
        </xdr:from>
        <xdr:to>
          <xdr:col>5</xdr:col>
          <xdr:colOff>809625</xdr:colOff>
          <xdr:row>18</xdr:row>
          <xdr:rowOff>57150</xdr:rowOff>
        </xdr:to>
        <xdr:sp macro="" textlink="">
          <xdr:nvSpPr>
            <xdr:cNvPr id="16398" name="Check Box 14" hidden="1">
              <a:extLst>
                <a:ext uri="{63B3BB69-23CF-44E3-9099-C40C66FF867C}">
                  <a14:compatExt spid="_x0000_s163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19050</xdr:rowOff>
        </xdr:from>
        <xdr:to>
          <xdr:col>5</xdr:col>
          <xdr:colOff>809625</xdr:colOff>
          <xdr:row>21</xdr:row>
          <xdr:rowOff>57150</xdr:rowOff>
        </xdr:to>
        <xdr:sp macro="" textlink="">
          <xdr:nvSpPr>
            <xdr:cNvPr id="16399" name="Check Box 15" hidden="1">
              <a:extLst>
                <a:ext uri="{63B3BB69-23CF-44E3-9099-C40C66FF867C}">
                  <a14:compatExt spid="_x0000_s163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19050</xdr:rowOff>
        </xdr:from>
        <xdr:to>
          <xdr:col>5</xdr:col>
          <xdr:colOff>809625</xdr:colOff>
          <xdr:row>24</xdr:row>
          <xdr:rowOff>57150</xdr:rowOff>
        </xdr:to>
        <xdr:sp macro="" textlink="">
          <xdr:nvSpPr>
            <xdr:cNvPr id="16400" name="Check Box 16" hidden="1">
              <a:extLst>
                <a:ext uri="{63B3BB69-23CF-44E3-9099-C40C66FF867C}">
                  <a14:compatExt spid="_x0000_s164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19050</xdr:rowOff>
        </xdr:from>
        <xdr:to>
          <xdr:col>5</xdr:col>
          <xdr:colOff>809625</xdr:colOff>
          <xdr:row>27</xdr:row>
          <xdr:rowOff>57150</xdr:rowOff>
        </xdr:to>
        <xdr:sp macro="" textlink="">
          <xdr:nvSpPr>
            <xdr:cNvPr id="16401" name="Check Box 17" hidden="1">
              <a:extLst>
                <a:ext uri="{63B3BB69-23CF-44E3-9099-C40C66FF867C}">
                  <a14:compatExt spid="_x0000_s164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19050</xdr:rowOff>
        </xdr:from>
        <xdr:to>
          <xdr:col>5</xdr:col>
          <xdr:colOff>809625</xdr:colOff>
          <xdr:row>30</xdr:row>
          <xdr:rowOff>57150</xdr:rowOff>
        </xdr:to>
        <xdr:sp macro="" textlink="">
          <xdr:nvSpPr>
            <xdr:cNvPr id="16402" name="Check Box 18" hidden="1">
              <a:extLst>
                <a:ext uri="{63B3BB69-23CF-44E3-9099-C40C66FF867C}">
                  <a14:compatExt spid="_x0000_s164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19050</xdr:rowOff>
        </xdr:from>
        <xdr:to>
          <xdr:col>5</xdr:col>
          <xdr:colOff>809625</xdr:colOff>
          <xdr:row>33</xdr:row>
          <xdr:rowOff>57150</xdr:rowOff>
        </xdr:to>
        <xdr:sp macro="" textlink="">
          <xdr:nvSpPr>
            <xdr:cNvPr id="16403" name="Check Box 19" hidden="1">
              <a:extLst>
                <a:ext uri="{63B3BB69-23CF-44E3-9099-C40C66FF867C}">
                  <a14:compatExt spid="_x0000_s164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19050</xdr:rowOff>
        </xdr:from>
        <xdr:to>
          <xdr:col>5</xdr:col>
          <xdr:colOff>695325</xdr:colOff>
          <xdr:row>13</xdr:row>
          <xdr:rowOff>47625</xdr:rowOff>
        </xdr:to>
        <xdr:sp macro="" textlink="">
          <xdr:nvSpPr>
            <xdr:cNvPr id="16404" name="Check Box 20" hidden="1">
              <a:extLst>
                <a:ext uri="{63B3BB69-23CF-44E3-9099-C40C66FF867C}">
                  <a14:compatExt spid="_x0000_s164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19050</xdr:rowOff>
        </xdr:from>
        <xdr:to>
          <xdr:col>5</xdr:col>
          <xdr:colOff>695325</xdr:colOff>
          <xdr:row>16</xdr:row>
          <xdr:rowOff>47625</xdr:rowOff>
        </xdr:to>
        <xdr:sp macro="" textlink="">
          <xdr:nvSpPr>
            <xdr:cNvPr id="16405" name="Check Box 21" hidden="1">
              <a:extLst>
                <a:ext uri="{63B3BB69-23CF-44E3-9099-C40C66FF867C}">
                  <a14:compatExt spid="_x0000_s164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19050</xdr:rowOff>
        </xdr:from>
        <xdr:to>
          <xdr:col>5</xdr:col>
          <xdr:colOff>695325</xdr:colOff>
          <xdr:row>19</xdr:row>
          <xdr:rowOff>47625</xdr:rowOff>
        </xdr:to>
        <xdr:sp macro="" textlink="">
          <xdr:nvSpPr>
            <xdr:cNvPr id="16406" name="Check Box 22" hidden="1">
              <a:extLst>
                <a:ext uri="{63B3BB69-23CF-44E3-9099-C40C66FF867C}">
                  <a14:compatExt spid="_x0000_s164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19050</xdr:rowOff>
        </xdr:from>
        <xdr:to>
          <xdr:col>5</xdr:col>
          <xdr:colOff>695325</xdr:colOff>
          <xdr:row>22</xdr:row>
          <xdr:rowOff>47625</xdr:rowOff>
        </xdr:to>
        <xdr:sp macro="" textlink="">
          <xdr:nvSpPr>
            <xdr:cNvPr id="16407" name="Check Box 23" hidden="1">
              <a:extLst>
                <a:ext uri="{63B3BB69-23CF-44E3-9099-C40C66FF867C}">
                  <a14:compatExt spid="_x0000_s164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19050</xdr:rowOff>
        </xdr:from>
        <xdr:to>
          <xdr:col>5</xdr:col>
          <xdr:colOff>695325</xdr:colOff>
          <xdr:row>25</xdr:row>
          <xdr:rowOff>47625</xdr:rowOff>
        </xdr:to>
        <xdr:sp macro="" textlink="">
          <xdr:nvSpPr>
            <xdr:cNvPr id="16410" name="Check Box 26" hidden="1">
              <a:extLst>
                <a:ext uri="{63B3BB69-23CF-44E3-9099-C40C66FF867C}">
                  <a14:compatExt spid="_x0000_s164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19050</xdr:rowOff>
        </xdr:from>
        <xdr:to>
          <xdr:col>5</xdr:col>
          <xdr:colOff>695325</xdr:colOff>
          <xdr:row>28</xdr:row>
          <xdr:rowOff>47625</xdr:rowOff>
        </xdr:to>
        <xdr:sp macro="" textlink="">
          <xdr:nvSpPr>
            <xdr:cNvPr id="16411" name="Check Box 27" hidden="1">
              <a:extLst>
                <a:ext uri="{63B3BB69-23CF-44E3-9099-C40C66FF867C}">
                  <a14:compatExt spid="_x0000_s16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19050</xdr:rowOff>
        </xdr:from>
        <xdr:to>
          <xdr:col>5</xdr:col>
          <xdr:colOff>695325</xdr:colOff>
          <xdr:row>31</xdr:row>
          <xdr:rowOff>47625</xdr:rowOff>
        </xdr:to>
        <xdr:sp macro="" textlink="">
          <xdr:nvSpPr>
            <xdr:cNvPr id="16412" name="Check Box 28" hidden="1">
              <a:extLst>
                <a:ext uri="{63B3BB69-23CF-44E3-9099-C40C66FF867C}">
                  <a14:compatExt spid="_x0000_s164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19050</xdr:rowOff>
        </xdr:from>
        <xdr:to>
          <xdr:col>5</xdr:col>
          <xdr:colOff>695325</xdr:colOff>
          <xdr:row>34</xdr:row>
          <xdr:rowOff>47625</xdr:rowOff>
        </xdr:to>
        <xdr:sp macro="" textlink="">
          <xdr:nvSpPr>
            <xdr:cNvPr id="16413" name="Check Box 29" hidden="1">
              <a:extLst>
                <a:ext uri="{63B3BB69-23CF-44E3-9099-C40C66FF867C}">
                  <a14:compatExt spid="_x0000_s164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19050</xdr:rowOff>
        </xdr:from>
        <xdr:to>
          <xdr:col>6</xdr:col>
          <xdr:colOff>1047750</xdr:colOff>
          <xdr:row>8</xdr:row>
          <xdr:rowOff>57150</xdr:rowOff>
        </xdr:to>
        <xdr:sp macro="" textlink="">
          <xdr:nvSpPr>
            <xdr:cNvPr id="16414" name="Check Box 30" hidden="1">
              <a:extLst>
                <a:ext uri="{63B3BB69-23CF-44E3-9099-C40C66FF867C}">
                  <a14:compatExt spid="_x0000_s164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Limited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19050</xdr:rowOff>
        </xdr:from>
        <xdr:to>
          <xdr:col>6</xdr:col>
          <xdr:colOff>1047750</xdr:colOff>
          <xdr:row>9</xdr:row>
          <xdr:rowOff>57150</xdr:rowOff>
        </xdr:to>
        <xdr:sp macro="" textlink="">
          <xdr:nvSpPr>
            <xdr:cNvPr id="16415" name="Check Box 31" hidden="1">
              <a:extLst>
                <a:ext uri="{63B3BB69-23CF-44E3-9099-C40C66FF867C}">
                  <a14:compatExt spid="_x0000_s164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Liimted Liability 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19050</xdr:rowOff>
        </xdr:from>
        <xdr:to>
          <xdr:col>6</xdr:col>
          <xdr:colOff>1047750</xdr:colOff>
          <xdr:row>11</xdr:row>
          <xdr:rowOff>57150</xdr:rowOff>
        </xdr:to>
        <xdr:sp macro="" textlink="">
          <xdr:nvSpPr>
            <xdr:cNvPr id="16416" name="Check Box 32" hidden="1">
              <a:extLst>
                <a:ext uri="{63B3BB69-23CF-44E3-9099-C40C66FF867C}">
                  <a14:compatExt spid="_x0000_s164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Limited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19050</xdr:rowOff>
        </xdr:from>
        <xdr:to>
          <xdr:col>6</xdr:col>
          <xdr:colOff>1047750</xdr:colOff>
          <xdr:row>14</xdr:row>
          <xdr:rowOff>57150</xdr:rowOff>
        </xdr:to>
        <xdr:sp macro="" textlink="">
          <xdr:nvSpPr>
            <xdr:cNvPr id="16417" name="Check Box 33" hidden="1">
              <a:extLst>
                <a:ext uri="{63B3BB69-23CF-44E3-9099-C40C66FF867C}">
                  <a14:compatExt spid="_x0000_s164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Limited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19050</xdr:rowOff>
        </xdr:from>
        <xdr:to>
          <xdr:col>6</xdr:col>
          <xdr:colOff>1047750</xdr:colOff>
          <xdr:row>17</xdr:row>
          <xdr:rowOff>57150</xdr:rowOff>
        </xdr:to>
        <xdr:sp macro="" textlink="">
          <xdr:nvSpPr>
            <xdr:cNvPr id="16418" name="Check Box 34" hidden="1">
              <a:extLst>
                <a:ext uri="{63B3BB69-23CF-44E3-9099-C40C66FF867C}">
                  <a14:compatExt spid="_x0000_s164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Limited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19050</xdr:rowOff>
        </xdr:from>
        <xdr:to>
          <xdr:col>6</xdr:col>
          <xdr:colOff>1047750</xdr:colOff>
          <xdr:row>20</xdr:row>
          <xdr:rowOff>57150</xdr:rowOff>
        </xdr:to>
        <xdr:sp macro="" textlink="">
          <xdr:nvSpPr>
            <xdr:cNvPr id="16419" name="Check Box 35" hidden="1">
              <a:extLst>
                <a:ext uri="{63B3BB69-23CF-44E3-9099-C40C66FF867C}">
                  <a14:compatExt spid="_x0000_s164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Limited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19050</xdr:rowOff>
        </xdr:from>
        <xdr:to>
          <xdr:col>6</xdr:col>
          <xdr:colOff>1047750</xdr:colOff>
          <xdr:row>23</xdr:row>
          <xdr:rowOff>57150</xdr:rowOff>
        </xdr:to>
        <xdr:sp macro="" textlink="">
          <xdr:nvSpPr>
            <xdr:cNvPr id="16420" name="Check Box 36" hidden="1">
              <a:extLst>
                <a:ext uri="{63B3BB69-23CF-44E3-9099-C40C66FF867C}">
                  <a14:compatExt spid="_x0000_s164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Limited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19050</xdr:rowOff>
        </xdr:from>
        <xdr:to>
          <xdr:col>6</xdr:col>
          <xdr:colOff>1047750</xdr:colOff>
          <xdr:row>26</xdr:row>
          <xdr:rowOff>57150</xdr:rowOff>
        </xdr:to>
        <xdr:sp macro="" textlink="">
          <xdr:nvSpPr>
            <xdr:cNvPr id="16421" name="Check Box 37" hidden="1">
              <a:extLst>
                <a:ext uri="{63B3BB69-23CF-44E3-9099-C40C66FF867C}">
                  <a14:compatExt spid="_x0000_s164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Limited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19050</xdr:rowOff>
        </xdr:from>
        <xdr:to>
          <xdr:col>6</xdr:col>
          <xdr:colOff>1047750</xdr:colOff>
          <xdr:row>29</xdr:row>
          <xdr:rowOff>57150</xdr:rowOff>
        </xdr:to>
        <xdr:sp macro="" textlink="">
          <xdr:nvSpPr>
            <xdr:cNvPr id="16422" name="Check Box 38" hidden="1">
              <a:extLst>
                <a:ext uri="{63B3BB69-23CF-44E3-9099-C40C66FF867C}">
                  <a14:compatExt spid="_x0000_s164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Limited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6</xdr:col>
          <xdr:colOff>1047750</xdr:colOff>
          <xdr:row>32</xdr:row>
          <xdr:rowOff>57150</xdr:rowOff>
        </xdr:to>
        <xdr:sp macro="" textlink="">
          <xdr:nvSpPr>
            <xdr:cNvPr id="16423" name="Check Box 39" hidden="1">
              <a:extLst>
                <a:ext uri="{63B3BB69-23CF-44E3-9099-C40C66FF867C}">
                  <a14:compatExt spid="_x0000_s164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Limited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19050</xdr:rowOff>
        </xdr:from>
        <xdr:to>
          <xdr:col>6</xdr:col>
          <xdr:colOff>1047750</xdr:colOff>
          <xdr:row>12</xdr:row>
          <xdr:rowOff>57150</xdr:rowOff>
        </xdr:to>
        <xdr:sp macro="" textlink="">
          <xdr:nvSpPr>
            <xdr:cNvPr id="16424" name="Check Box 40" hidden="1">
              <a:extLst>
                <a:ext uri="{63B3BB69-23CF-44E3-9099-C40C66FF867C}">
                  <a14:compatExt spid="_x0000_s164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Liimted Liability 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19050</xdr:rowOff>
        </xdr:from>
        <xdr:to>
          <xdr:col>6</xdr:col>
          <xdr:colOff>1047750</xdr:colOff>
          <xdr:row>15</xdr:row>
          <xdr:rowOff>57150</xdr:rowOff>
        </xdr:to>
        <xdr:sp macro="" textlink="">
          <xdr:nvSpPr>
            <xdr:cNvPr id="16425" name="Check Box 41" hidden="1">
              <a:extLst>
                <a:ext uri="{63B3BB69-23CF-44E3-9099-C40C66FF867C}">
                  <a14:compatExt spid="_x0000_s164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Liimted Liability 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19050</xdr:rowOff>
        </xdr:from>
        <xdr:to>
          <xdr:col>6</xdr:col>
          <xdr:colOff>1047750</xdr:colOff>
          <xdr:row>18</xdr:row>
          <xdr:rowOff>57150</xdr:rowOff>
        </xdr:to>
        <xdr:sp macro="" textlink="">
          <xdr:nvSpPr>
            <xdr:cNvPr id="16426" name="Check Box 42" hidden="1">
              <a:extLst>
                <a:ext uri="{63B3BB69-23CF-44E3-9099-C40C66FF867C}">
                  <a14:compatExt spid="_x0000_s164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Liimted Liability 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19050</xdr:rowOff>
        </xdr:from>
        <xdr:to>
          <xdr:col>6</xdr:col>
          <xdr:colOff>1047750</xdr:colOff>
          <xdr:row>21</xdr:row>
          <xdr:rowOff>57150</xdr:rowOff>
        </xdr:to>
        <xdr:sp macro="" textlink="">
          <xdr:nvSpPr>
            <xdr:cNvPr id="16427" name="Check Box 43" hidden="1">
              <a:extLst>
                <a:ext uri="{63B3BB69-23CF-44E3-9099-C40C66FF867C}">
                  <a14:compatExt spid="_x0000_s164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Liimted Liability 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19050</xdr:rowOff>
        </xdr:from>
        <xdr:to>
          <xdr:col>6</xdr:col>
          <xdr:colOff>1047750</xdr:colOff>
          <xdr:row>24</xdr:row>
          <xdr:rowOff>57150</xdr:rowOff>
        </xdr:to>
        <xdr:sp macro="" textlink="">
          <xdr:nvSpPr>
            <xdr:cNvPr id="16428" name="Check Box 44" hidden="1">
              <a:extLst>
                <a:ext uri="{63B3BB69-23CF-44E3-9099-C40C66FF867C}">
                  <a14:compatExt spid="_x0000_s164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Liimted Liability 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19050</xdr:rowOff>
        </xdr:from>
        <xdr:to>
          <xdr:col>6</xdr:col>
          <xdr:colOff>1047750</xdr:colOff>
          <xdr:row>27</xdr:row>
          <xdr:rowOff>57150</xdr:rowOff>
        </xdr:to>
        <xdr:sp macro="" textlink="">
          <xdr:nvSpPr>
            <xdr:cNvPr id="16429" name="Check Box 45" hidden="1">
              <a:extLst>
                <a:ext uri="{63B3BB69-23CF-44E3-9099-C40C66FF867C}">
                  <a14:compatExt spid="_x0000_s164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Liimted Liability 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19050</xdr:rowOff>
        </xdr:from>
        <xdr:to>
          <xdr:col>6</xdr:col>
          <xdr:colOff>1047750</xdr:colOff>
          <xdr:row>30</xdr:row>
          <xdr:rowOff>57150</xdr:rowOff>
        </xdr:to>
        <xdr:sp macro="" textlink="">
          <xdr:nvSpPr>
            <xdr:cNvPr id="16430" name="Check Box 46" hidden="1">
              <a:extLst>
                <a:ext uri="{63B3BB69-23CF-44E3-9099-C40C66FF867C}">
                  <a14:compatExt spid="_x0000_s164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Liimted Liability 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19050</xdr:rowOff>
        </xdr:from>
        <xdr:to>
          <xdr:col>6</xdr:col>
          <xdr:colOff>1047750</xdr:colOff>
          <xdr:row>33</xdr:row>
          <xdr:rowOff>57150</xdr:rowOff>
        </xdr:to>
        <xdr:sp macro="" textlink="">
          <xdr:nvSpPr>
            <xdr:cNvPr id="16431" name="Check Box 47" hidden="1">
              <a:extLst>
                <a:ext uri="{63B3BB69-23CF-44E3-9099-C40C66FF867C}">
                  <a14:compatExt spid="_x0000_s164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Liimted Liability Co</a:t>
              </a:r>
            </a:p>
          </xdr:txBody>
        </xdr:sp>
        <xdr:clientData/>
      </xdr:twoCellAnchor>
    </mc:Choice>
    <mc:Fallback/>
  </mc:AlternateContent>
  <xdr:twoCellAnchor editAs="oneCell">
    <xdr:from>
      <xdr:col>1</xdr:col>
      <xdr:colOff>133350</xdr:colOff>
      <xdr:row>0</xdr:row>
      <xdr:rowOff>120650</xdr:rowOff>
    </xdr:from>
    <xdr:to>
      <xdr:col>1</xdr:col>
      <xdr:colOff>849630</xdr:colOff>
      <xdr:row>1</xdr:row>
      <xdr:rowOff>139700</xdr:rowOff>
    </xdr:to>
    <xdr:pic>
      <xdr:nvPicPr>
        <xdr:cNvPr id="48"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133350" y="120650"/>
          <a:ext cx="716280" cy="2730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7620</xdr:colOff>
      <xdr:row>0</xdr:row>
      <xdr:rowOff>76200</xdr:rowOff>
    </xdr:from>
    <xdr:to>
      <xdr:col>1</xdr:col>
      <xdr:colOff>723900</xdr:colOff>
      <xdr:row>1</xdr:row>
      <xdr:rowOff>133350</xdr:rowOff>
    </xdr:to>
    <xdr:pic>
      <xdr:nvPicPr>
        <xdr:cNvPr id="3"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7620" y="76200"/>
          <a:ext cx="716280" cy="27051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47625</xdr:colOff>
          <xdr:row>13</xdr:row>
          <xdr:rowOff>171450</xdr:rowOff>
        </xdr:from>
        <xdr:to>
          <xdr:col>6</xdr:col>
          <xdr:colOff>590550</xdr:colOff>
          <xdr:row>15</xdr:row>
          <xdr:rowOff>19050</xdr:rowOff>
        </xdr:to>
        <xdr:sp macro="" textlink="">
          <xdr:nvSpPr>
            <xdr:cNvPr id="15383" name="Check Box 23" hidden="1">
              <a:extLst>
                <a:ext uri="{63B3BB69-23CF-44E3-9099-C40C66FF867C}">
                  <a14:compatExt spid="_x0000_s153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xdr:row>
          <xdr:rowOff>171450</xdr:rowOff>
        </xdr:from>
        <xdr:to>
          <xdr:col>7</xdr:col>
          <xdr:colOff>590550</xdr:colOff>
          <xdr:row>15</xdr:row>
          <xdr:rowOff>19050</xdr:rowOff>
        </xdr:to>
        <xdr:sp macro="" textlink="">
          <xdr:nvSpPr>
            <xdr:cNvPr id="15384" name="Check Box 24" hidden="1">
              <a:extLst>
                <a:ext uri="{63B3BB69-23CF-44E3-9099-C40C66FF867C}">
                  <a14:compatExt spid="_x0000_s153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229079</xdr:colOff>
      <xdr:row>1</xdr:row>
      <xdr:rowOff>0</xdr:rowOff>
    </xdr:from>
    <xdr:to>
      <xdr:col>1</xdr:col>
      <xdr:colOff>449423</xdr:colOff>
      <xdr:row>2</xdr:row>
      <xdr:rowOff>107693</xdr:rowOff>
    </xdr:to>
    <xdr:pic>
      <xdr:nvPicPr>
        <xdr:cNvPr id="7"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229079" y="260350"/>
          <a:ext cx="893444" cy="323593"/>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9525</xdr:colOff>
          <xdr:row>21</xdr:row>
          <xdr:rowOff>152400</xdr:rowOff>
        </xdr:from>
        <xdr:to>
          <xdr:col>3</xdr:col>
          <xdr:colOff>628650</xdr:colOff>
          <xdr:row>23</xdr:row>
          <xdr:rowOff>9525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CDBG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161925</xdr:rowOff>
        </xdr:from>
        <xdr:to>
          <xdr:col>3</xdr:col>
          <xdr:colOff>628650</xdr:colOff>
          <xdr:row>24</xdr:row>
          <xdr:rowOff>19050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161925</xdr:rowOff>
        </xdr:from>
        <xdr:to>
          <xdr:col>3</xdr:col>
          <xdr:colOff>628650</xdr:colOff>
          <xdr:row>25</xdr:row>
          <xdr:rowOff>19050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HOPE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161925</xdr:rowOff>
        </xdr:from>
        <xdr:to>
          <xdr:col>3</xdr:col>
          <xdr:colOff>628650</xdr:colOff>
          <xdr:row>26</xdr:row>
          <xdr:rowOff>19050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AHP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xdr:row>
          <xdr:rowOff>161925</xdr:rowOff>
        </xdr:from>
        <xdr:to>
          <xdr:col>3</xdr:col>
          <xdr:colOff>666750</xdr:colOff>
          <xdr:row>27</xdr:row>
          <xdr:rowOff>19050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NAHASDA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171450</xdr:rowOff>
        </xdr:from>
        <xdr:to>
          <xdr:col>3</xdr:col>
          <xdr:colOff>628650</xdr:colOff>
          <xdr:row>28</xdr:row>
          <xdr:rowOff>19050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161925</xdr:rowOff>
        </xdr:from>
        <xdr:to>
          <xdr:col>4</xdr:col>
          <xdr:colOff>285750</xdr:colOff>
          <xdr:row>29</xdr:row>
          <xdr:rowOff>19050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Tax Credits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152400</xdr:rowOff>
        </xdr:from>
        <xdr:to>
          <xdr:col>5</xdr:col>
          <xdr:colOff>628650</xdr:colOff>
          <xdr:row>23</xdr:row>
          <xdr:rowOff>9525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180975</xdr:rowOff>
        </xdr:from>
        <xdr:to>
          <xdr:col>1</xdr:col>
          <xdr:colOff>609600</xdr:colOff>
          <xdr:row>32</xdr:row>
          <xdr:rowOff>19050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xdr:row>
          <xdr:rowOff>171450</xdr:rowOff>
        </xdr:from>
        <xdr:to>
          <xdr:col>2</xdr:col>
          <xdr:colOff>485775</xdr:colOff>
          <xdr:row>33</xdr:row>
          <xdr:rowOff>19050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Acquisition/Rehab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34</xdr:row>
          <xdr:rowOff>180975</xdr:rowOff>
        </xdr:from>
        <xdr:to>
          <xdr:col>2</xdr:col>
          <xdr:colOff>552450</xdr:colOff>
          <xdr:row>36</xdr:row>
          <xdr:rowOff>19050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Adaptive Re-Use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35</xdr:row>
          <xdr:rowOff>180975</xdr:rowOff>
        </xdr:from>
        <xdr:to>
          <xdr:col>2</xdr:col>
          <xdr:colOff>485775</xdr:colOff>
          <xdr:row>37</xdr:row>
          <xdr:rowOff>28575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Historic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57</xdr:row>
          <xdr:rowOff>9525</xdr:rowOff>
        </xdr:from>
        <xdr:to>
          <xdr:col>8</xdr:col>
          <xdr:colOff>381000</xdr:colOff>
          <xdr:row>58</xdr:row>
          <xdr:rowOff>19050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20% of units are rent restricted &amp; to be occupied by individuals whose income is 50% or less of AMGI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8</xdr:col>
          <xdr:colOff>438150</xdr:colOff>
          <xdr:row>59</xdr:row>
          <xdr:rowOff>47625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40% of units are rent restricted &amp; to be occupied by individuals whose income is 60% or less of AMGI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58</xdr:row>
          <xdr:rowOff>171450</xdr:rowOff>
        </xdr:from>
        <xdr:to>
          <xdr:col>5</xdr:col>
          <xdr:colOff>57150</xdr:colOff>
          <xdr:row>60</xdr:row>
          <xdr:rowOff>28575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here if Project has tax-exempt bonds.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68</xdr:row>
          <xdr:rowOff>19050</xdr:rowOff>
        </xdr:from>
        <xdr:to>
          <xdr:col>1</xdr:col>
          <xdr:colOff>533400</xdr:colOff>
          <xdr:row>69</xdr:row>
          <xdr:rowOff>57150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For Profit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68</xdr:row>
          <xdr:rowOff>19050</xdr:rowOff>
        </xdr:from>
        <xdr:to>
          <xdr:col>3</xdr:col>
          <xdr:colOff>304800</xdr:colOff>
          <xdr:row>69</xdr:row>
          <xdr:rowOff>57150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Non-Profit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68</xdr:row>
          <xdr:rowOff>19050</xdr:rowOff>
        </xdr:from>
        <xdr:to>
          <xdr:col>5</xdr:col>
          <xdr:colOff>171450</xdr:colOff>
          <xdr:row>69</xdr:row>
          <xdr:rowOff>57150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Tribal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68</xdr:row>
          <xdr:rowOff>19050</xdr:rowOff>
        </xdr:from>
        <xdr:to>
          <xdr:col>7</xdr:col>
          <xdr:colOff>590550</xdr:colOff>
          <xdr:row>69</xdr:row>
          <xdr:rowOff>57150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Local Government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86</xdr:row>
          <xdr:rowOff>9525</xdr:rowOff>
        </xdr:from>
        <xdr:to>
          <xdr:col>3</xdr:col>
          <xdr:colOff>219075</xdr:colOff>
          <xdr:row>87</xdr:row>
          <xdr:rowOff>38100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 Be Formed 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86</xdr:row>
          <xdr:rowOff>9525</xdr:rowOff>
        </xdr:from>
        <xdr:to>
          <xdr:col>4</xdr:col>
          <xdr:colOff>438150</xdr:colOff>
          <xdr:row>87</xdr:row>
          <xdr:rowOff>38100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Formed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86</xdr:row>
          <xdr:rowOff>190500</xdr:rowOff>
        </xdr:from>
        <xdr:to>
          <xdr:col>3</xdr:col>
          <xdr:colOff>285750</xdr:colOff>
          <xdr:row>88</xdr:row>
          <xdr:rowOff>28575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Limited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87</xdr:row>
          <xdr:rowOff>190500</xdr:rowOff>
        </xdr:from>
        <xdr:to>
          <xdr:col>4</xdr:col>
          <xdr:colOff>438150</xdr:colOff>
          <xdr:row>89</xdr:row>
          <xdr:rowOff>28575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Limited Liability Limited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88</xdr:row>
          <xdr:rowOff>190500</xdr:rowOff>
        </xdr:from>
        <xdr:to>
          <xdr:col>4</xdr:col>
          <xdr:colOff>19050</xdr:colOff>
          <xdr:row>90</xdr:row>
          <xdr:rowOff>28575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Limited Liability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86</xdr:row>
          <xdr:rowOff>9525</xdr:rowOff>
        </xdr:from>
        <xdr:to>
          <xdr:col>6</xdr:col>
          <xdr:colOff>590550</xdr:colOff>
          <xdr:row>87</xdr:row>
          <xdr:rowOff>38100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86</xdr:row>
          <xdr:rowOff>190500</xdr:rowOff>
        </xdr:from>
        <xdr:to>
          <xdr:col>7</xdr:col>
          <xdr:colOff>19050</xdr:colOff>
          <xdr:row>88</xdr:row>
          <xdr:rowOff>28575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Qualified 501(c)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87</xdr:row>
          <xdr:rowOff>190500</xdr:rowOff>
        </xdr:from>
        <xdr:to>
          <xdr:col>6</xdr:col>
          <xdr:colOff>209550</xdr:colOff>
          <xdr:row>89</xdr:row>
          <xdr:rowOff>28575</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88</xdr:row>
          <xdr:rowOff>190500</xdr:rowOff>
        </xdr:from>
        <xdr:to>
          <xdr:col>6</xdr:col>
          <xdr:colOff>590550</xdr:colOff>
          <xdr:row>90</xdr:row>
          <xdr:rowOff>19050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Local Government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92</xdr:row>
          <xdr:rowOff>95250</xdr:rowOff>
        </xdr:from>
        <xdr:to>
          <xdr:col>9</xdr:col>
          <xdr:colOff>647700</xdr:colOff>
          <xdr:row>92</xdr:row>
          <xdr:rowOff>314325</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 Profit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93</xdr:row>
          <xdr:rowOff>85725</xdr:rowOff>
        </xdr:from>
        <xdr:to>
          <xdr:col>9</xdr:col>
          <xdr:colOff>647700</xdr:colOff>
          <xdr:row>93</xdr:row>
          <xdr:rowOff>295275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 Profit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92</xdr:row>
          <xdr:rowOff>95250</xdr:rowOff>
        </xdr:from>
        <xdr:to>
          <xdr:col>8</xdr:col>
          <xdr:colOff>647700</xdr:colOff>
          <xdr:row>92</xdr:row>
          <xdr:rowOff>314325</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For Profit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93</xdr:row>
          <xdr:rowOff>85725</xdr:rowOff>
        </xdr:from>
        <xdr:to>
          <xdr:col>8</xdr:col>
          <xdr:colOff>666750</xdr:colOff>
          <xdr:row>93</xdr:row>
          <xdr:rowOff>295275</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For Profit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9525</xdr:rowOff>
        </xdr:from>
        <xdr:to>
          <xdr:col>5</xdr:col>
          <xdr:colOff>609600</xdr:colOff>
          <xdr:row>17</xdr:row>
          <xdr:rowOff>38100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Qualified Census 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0</xdr:rowOff>
        </xdr:from>
        <xdr:to>
          <xdr:col>6</xdr:col>
          <xdr:colOff>57150</xdr:colOff>
          <xdr:row>18</xdr:row>
          <xdr:rowOff>38100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Difficult Development Area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190500</xdr:rowOff>
        </xdr:from>
        <xdr:to>
          <xdr:col>5</xdr:col>
          <xdr:colOff>590550</xdr:colOff>
          <xdr:row>19</xdr:row>
          <xdr:rowOff>28575</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Rural - Non MSA area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190500</xdr:rowOff>
        </xdr:from>
        <xdr:to>
          <xdr:col>8</xdr:col>
          <xdr:colOff>238125</xdr:colOff>
          <xdr:row>20</xdr:row>
          <xdr:rowOff>28575</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Project Preserves property at risk of losing affordable 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171450</xdr:rowOff>
        </xdr:from>
        <xdr:to>
          <xdr:col>2</xdr:col>
          <xdr:colOff>257175</xdr:colOff>
          <xdr:row>34</xdr:row>
          <xdr:rowOff>19050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Rehabilitation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33</xdr:row>
          <xdr:rowOff>171450</xdr:rowOff>
        </xdr:from>
        <xdr:to>
          <xdr:col>3</xdr:col>
          <xdr:colOff>76200</xdr:colOff>
          <xdr:row>35</xdr:row>
          <xdr:rowOff>19050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Acquisition/Demo &amp; New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61</xdr:row>
          <xdr:rowOff>0</xdr:rowOff>
        </xdr:from>
        <xdr:to>
          <xdr:col>4</xdr:col>
          <xdr:colOff>19050</xdr:colOff>
          <xdr:row>62</xdr:row>
          <xdr:rowOff>9525</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61</xdr:row>
          <xdr:rowOff>0</xdr:rowOff>
        </xdr:from>
        <xdr:to>
          <xdr:col>5</xdr:col>
          <xdr:colOff>142875</xdr:colOff>
          <xdr:row>62</xdr:row>
          <xdr:rowOff>9525</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Owner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61</xdr:row>
          <xdr:rowOff>0</xdr:rowOff>
        </xdr:from>
        <xdr:to>
          <xdr:col>6</xdr:col>
          <xdr:colOff>171450</xdr:colOff>
          <xdr:row>62</xdr:row>
          <xdr:rowOff>9525</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21</xdr:row>
          <xdr:rowOff>152400</xdr:rowOff>
        </xdr:from>
        <xdr:to>
          <xdr:col>1</xdr:col>
          <xdr:colOff>200025</xdr:colOff>
          <xdr:row>23</xdr:row>
          <xdr:rowOff>19050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Section 515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22</xdr:row>
          <xdr:rowOff>161925</xdr:rowOff>
        </xdr:from>
        <xdr:to>
          <xdr:col>1</xdr:col>
          <xdr:colOff>247650</xdr:colOff>
          <xdr:row>24</xdr:row>
          <xdr:rowOff>19050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FHA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23</xdr:row>
          <xdr:rowOff>161925</xdr:rowOff>
        </xdr:from>
        <xdr:to>
          <xdr:col>2</xdr:col>
          <xdr:colOff>95250</xdr:colOff>
          <xdr:row>25</xdr:row>
          <xdr:rowOff>19050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Tax Exempt Bond Financing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24</xdr:row>
          <xdr:rowOff>161925</xdr:rowOff>
        </xdr:from>
        <xdr:to>
          <xdr:col>1</xdr:col>
          <xdr:colOff>333375</xdr:colOff>
          <xdr:row>26</xdr:row>
          <xdr:rowOff>19050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FHA Risk Sharing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25</xdr:row>
          <xdr:rowOff>161925</xdr:rowOff>
        </xdr:from>
        <xdr:to>
          <xdr:col>2</xdr:col>
          <xdr:colOff>9525</xdr:colOff>
          <xdr:row>27</xdr:row>
          <xdr:rowOff>19050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Project Based Section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26</xdr:row>
          <xdr:rowOff>171450</xdr:rowOff>
        </xdr:from>
        <xdr:to>
          <xdr:col>2</xdr:col>
          <xdr:colOff>171450</xdr:colOff>
          <xdr:row>28</xdr:row>
          <xdr:rowOff>19050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McKinney-Vento Homeless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27</xdr:row>
          <xdr:rowOff>171450</xdr:rowOff>
        </xdr:from>
        <xdr:to>
          <xdr:col>1</xdr:col>
          <xdr:colOff>552450</xdr:colOff>
          <xdr:row>29</xdr:row>
          <xdr:rowOff>19050</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Historic Tax Credits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170180</xdr:colOff>
      <xdr:row>0</xdr:row>
      <xdr:rowOff>45720</xdr:rowOff>
    </xdr:from>
    <xdr:to>
      <xdr:col>1</xdr:col>
      <xdr:colOff>444499</xdr:colOff>
      <xdr:row>1</xdr:row>
      <xdr:rowOff>153412</xdr:rowOff>
    </xdr:to>
    <xdr:pic>
      <xdr:nvPicPr>
        <xdr:cNvPr id="6"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170180" y="45720"/>
          <a:ext cx="883919" cy="32105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10</xdr:col>
          <xdr:colOff>9525</xdr:colOff>
          <xdr:row>7</xdr:row>
          <xdr:rowOff>9525</xdr:rowOff>
        </xdr:from>
        <xdr:to>
          <xdr:col>10</xdr:col>
          <xdr:colOff>590550</xdr:colOff>
          <xdr:row>8</xdr:row>
          <xdr:rowOff>38100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xdr:row>
          <xdr:rowOff>9525</xdr:rowOff>
        </xdr:from>
        <xdr:to>
          <xdr:col>10</xdr:col>
          <xdr:colOff>590550</xdr:colOff>
          <xdr:row>10</xdr:row>
          <xdr:rowOff>38100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9525</xdr:rowOff>
        </xdr:from>
        <xdr:to>
          <xdr:col>10</xdr:col>
          <xdr:colOff>590550</xdr:colOff>
          <xdr:row>11</xdr:row>
          <xdr:rowOff>38100</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9525</xdr:rowOff>
        </xdr:from>
        <xdr:to>
          <xdr:col>10</xdr:col>
          <xdr:colOff>590550</xdr:colOff>
          <xdr:row>12</xdr:row>
          <xdr:rowOff>38100</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9525</xdr:rowOff>
        </xdr:from>
        <xdr:to>
          <xdr:col>10</xdr:col>
          <xdr:colOff>590550</xdr:colOff>
          <xdr:row>13</xdr:row>
          <xdr:rowOff>38100</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xdr:row>
          <xdr:rowOff>9525</xdr:rowOff>
        </xdr:from>
        <xdr:to>
          <xdr:col>10</xdr:col>
          <xdr:colOff>590550</xdr:colOff>
          <xdr:row>14</xdr:row>
          <xdr:rowOff>38100</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14</xdr:row>
          <xdr:rowOff>9525</xdr:rowOff>
        </xdr:from>
        <xdr:to>
          <xdr:col>10</xdr:col>
          <xdr:colOff>590550</xdr:colOff>
          <xdr:row>15</xdr:row>
          <xdr:rowOff>38100</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xdr:row>
          <xdr:rowOff>9525</xdr:rowOff>
        </xdr:from>
        <xdr:to>
          <xdr:col>10</xdr:col>
          <xdr:colOff>590550</xdr:colOff>
          <xdr:row>16</xdr:row>
          <xdr:rowOff>38100</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xdr:row>
          <xdr:rowOff>9525</xdr:rowOff>
        </xdr:from>
        <xdr:to>
          <xdr:col>10</xdr:col>
          <xdr:colOff>590550</xdr:colOff>
          <xdr:row>9</xdr:row>
          <xdr:rowOff>38100</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xdr:row>
          <xdr:rowOff>9525</xdr:rowOff>
        </xdr:from>
        <xdr:to>
          <xdr:col>11</xdr:col>
          <xdr:colOff>590550</xdr:colOff>
          <xdr:row>8</xdr:row>
          <xdr:rowOff>38100</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xdr:row>
          <xdr:rowOff>9525</xdr:rowOff>
        </xdr:from>
        <xdr:to>
          <xdr:col>11</xdr:col>
          <xdr:colOff>590550</xdr:colOff>
          <xdr:row>9</xdr:row>
          <xdr:rowOff>38100</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xdr:row>
          <xdr:rowOff>9525</xdr:rowOff>
        </xdr:from>
        <xdr:to>
          <xdr:col>11</xdr:col>
          <xdr:colOff>590550</xdr:colOff>
          <xdr:row>10</xdr:row>
          <xdr:rowOff>38100</xdr:rowOff>
        </xdr:to>
        <xdr:sp macro="" textlink="">
          <xdr:nvSpPr>
            <xdr:cNvPr id="4116" name="Check Box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xdr:row>
          <xdr:rowOff>9525</xdr:rowOff>
        </xdr:from>
        <xdr:to>
          <xdr:col>11</xdr:col>
          <xdr:colOff>590550</xdr:colOff>
          <xdr:row>11</xdr:row>
          <xdr:rowOff>38100</xdr:rowOff>
        </xdr:to>
        <xdr:sp macro="" textlink="">
          <xdr:nvSpPr>
            <xdr:cNvPr id="4117" name="Check Box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xdr:row>
          <xdr:rowOff>9525</xdr:rowOff>
        </xdr:from>
        <xdr:to>
          <xdr:col>11</xdr:col>
          <xdr:colOff>590550</xdr:colOff>
          <xdr:row>12</xdr:row>
          <xdr:rowOff>38100</xdr:rowOff>
        </xdr:to>
        <xdr:sp macro="" textlink="">
          <xdr:nvSpPr>
            <xdr:cNvPr id="4118" name="Check Box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xdr:row>
          <xdr:rowOff>9525</xdr:rowOff>
        </xdr:from>
        <xdr:to>
          <xdr:col>11</xdr:col>
          <xdr:colOff>590550</xdr:colOff>
          <xdr:row>13</xdr:row>
          <xdr:rowOff>38100</xdr:rowOff>
        </xdr:to>
        <xdr:sp macro="" textlink="">
          <xdr:nvSpPr>
            <xdr:cNvPr id="4119" name="Check Box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xdr:row>
          <xdr:rowOff>9525</xdr:rowOff>
        </xdr:from>
        <xdr:to>
          <xdr:col>11</xdr:col>
          <xdr:colOff>590550</xdr:colOff>
          <xdr:row>14</xdr:row>
          <xdr:rowOff>38100</xdr:rowOff>
        </xdr:to>
        <xdr:sp macro="" textlink="">
          <xdr:nvSpPr>
            <xdr:cNvPr id="4120" name="Check Box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xdr:row>
          <xdr:rowOff>9525</xdr:rowOff>
        </xdr:from>
        <xdr:to>
          <xdr:col>11</xdr:col>
          <xdr:colOff>590550</xdr:colOff>
          <xdr:row>15</xdr:row>
          <xdr:rowOff>38100</xdr:rowOff>
        </xdr:to>
        <xdr:sp macro="" textlink="">
          <xdr:nvSpPr>
            <xdr:cNvPr id="4121" name="Check Box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15</xdr:row>
          <xdr:rowOff>9525</xdr:rowOff>
        </xdr:from>
        <xdr:to>
          <xdr:col>11</xdr:col>
          <xdr:colOff>590550</xdr:colOff>
          <xdr:row>16</xdr:row>
          <xdr:rowOff>38100</xdr:rowOff>
        </xdr:to>
        <xdr:sp macro="" textlink="">
          <xdr:nvSpPr>
            <xdr:cNvPr id="4122" name="Check Box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0</xdr:rowOff>
        </xdr:from>
        <xdr:to>
          <xdr:col>2</xdr:col>
          <xdr:colOff>28575</xdr:colOff>
          <xdr:row>22</xdr:row>
          <xdr:rowOff>38100</xdr:rowOff>
        </xdr:to>
        <xdr:sp macro="" textlink="">
          <xdr:nvSpPr>
            <xdr:cNvPr id="4124" name="Check Box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0</xdr:rowOff>
        </xdr:from>
        <xdr:to>
          <xdr:col>4</xdr:col>
          <xdr:colOff>28575</xdr:colOff>
          <xdr:row>22</xdr:row>
          <xdr:rowOff>38100</xdr:rowOff>
        </xdr:to>
        <xdr:sp macro="" textlink="">
          <xdr:nvSpPr>
            <xdr:cNvPr id="4126" name="Check Box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Purchase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29</xdr:row>
          <xdr:rowOff>57150</xdr:rowOff>
        </xdr:from>
        <xdr:to>
          <xdr:col>5</xdr:col>
          <xdr:colOff>57150</xdr:colOff>
          <xdr:row>31</xdr:row>
          <xdr:rowOff>19050</xdr:rowOff>
        </xdr:to>
        <xdr:sp macro="" textlink="">
          <xdr:nvSpPr>
            <xdr:cNvPr id="4129" name="Check Box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0</xdr:rowOff>
        </xdr:from>
        <xdr:to>
          <xdr:col>11</xdr:col>
          <xdr:colOff>590550</xdr:colOff>
          <xdr:row>32</xdr:row>
          <xdr:rowOff>28575</xdr:rowOff>
        </xdr:to>
        <xdr:sp macro="" textlink="">
          <xdr:nvSpPr>
            <xdr:cNvPr id="4131" name="Check Box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Arm's Length/Non-Related Party purchase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0</xdr:rowOff>
        </xdr:from>
        <xdr:to>
          <xdr:col>11</xdr:col>
          <xdr:colOff>590550</xdr:colOff>
          <xdr:row>33</xdr:row>
          <xdr:rowOff>38100</xdr:rowOff>
        </xdr:to>
        <xdr:sp macro="" textlink="">
          <xdr:nvSpPr>
            <xdr:cNvPr id="4132" name="Check Box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Non-Arm's Length/Related Party purchase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33</xdr:row>
          <xdr:rowOff>9525</xdr:rowOff>
        </xdr:from>
        <xdr:to>
          <xdr:col>6</xdr:col>
          <xdr:colOff>590550</xdr:colOff>
          <xdr:row>34</xdr:row>
          <xdr:rowOff>38100</xdr:rowOff>
        </xdr:to>
        <xdr:sp macro="" textlink="">
          <xdr:nvSpPr>
            <xdr:cNvPr id="4133" name="Check Box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9525</xdr:rowOff>
        </xdr:from>
        <xdr:to>
          <xdr:col>7</xdr:col>
          <xdr:colOff>590550</xdr:colOff>
          <xdr:row>34</xdr:row>
          <xdr:rowOff>38100</xdr:rowOff>
        </xdr:to>
        <xdr:sp macro="" textlink="">
          <xdr:nvSpPr>
            <xdr:cNvPr id="4134" name="Check Box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47</xdr:row>
          <xdr:rowOff>9525</xdr:rowOff>
        </xdr:from>
        <xdr:to>
          <xdr:col>5</xdr:col>
          <xdr:colOff>209550</xdr:colOff>
          <xdr:row>48</xdr:row>
          <xdr:rowOff>38100</xdr:rowOff>
        </xdr:to>
        <xdr:sp macro="" textlink="">
          <xdr:nvSpPr>
            <xdr:cNvPr id="4139" name="Check Box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47</xdr:row>
          <xdr:rowOff>171450</xdr:rowOff>
        </xdr:from>
        <xdr:to>
          <xdr:col>5</xdr:col>
          <xdr:colOff>209550</xdr:colOff>
          <xdr:row>49</xdr:row>
          <xdr:rowOff>28575</xdr:rowOff>
        </xdr:to>
        <xdr:sp macro="" textlink="">
          <xdr:nvSpPr>
            <xdr:cNvPr id="4140" name="Check Box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Purchase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9525</xdr:rowOff>
        </xdr:from>
        <xdr:to>
          <xdr:col>6</xdr:col>
          <xdr:colOff>590550</xdr:colOff>
          <xdr:row>50</xdr:row>
          <xdr:rowOff>38100</xdr:rowOff>
        </xdr:to>
        <xdr:sp macro="" textlink="">
          <xdr:nvSpPr>
            <xdr:cNvPr id="4148" name="Check Box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9525</xdr:rowOff>
        </xdr:from>
        <xdr:to>
          <xdr:col>7</xdr:col>
          <xdr:colOff>590550</xdr:colOff>
          <xdr:row>50</xdr:row>
          <xdr:rowOff>38100</xdr:rowOff>
        </xdr:to>
        <xdr:sp macro="" textlink="">
          <xdr:nvSpPr>
            <xdr:cNvPr id="4149" name="Check Box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47</xdr:row>
          <xdr:rowOff>0</xdr:rowOff>
        </xdr:from>
        <xdr:to>
          <xdr:col>7</xdr:col>
          <xdr:colOff>28575</xdr:colOff>
          <xdr:row>48</xdr:row>
          <xdr:rowOff>38100</xdr:rowOff>
        </xdr:to>
        <xdr:sp macro="" textlink="">
          <xdr:nvSpPr>
            <xdr:cNvPr id="4150" name="Check Box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Purchase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47</xdr:row>
          <xdr:rowOff>171450</xdr:rowOff>
        </xdr:from>
        <xdr:to>
          <xdr:col>7</xdr:col>
          <xdr:colOff>495300</xdr:colOff>
          <xdr:row>49</xdr:row>
          <xdr:rowOff>28575</xdr:rowOff>
        </xdr:to>
        <xdr:sp macro="" textlink="">
          <xdr:nvSpPr>
            <xdr:cNvPr id="4151" name="Check Box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Agreement to Lease/Lease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47</xdr:row>
          <xdr:rowOff>0</xdr:rowOff>
        </xdr:from>
        <xdr:to>
          <xdr:col>10</xdr:col>
          <xdr:colOff>28575</xdr:colOff>
          <xdr:row>48</xdr:row>
          <xdr:rowOff>38100</xdr:rowOff>
        </xdr:to>
        <xdr:sp macro="" textlink="">
          <xdr:nvSpPr>
            <xdr:cNvPr id="4152" name="Check Box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45</xdr:row>
          <xdr:rowOff>0</xdr:rowOff>
        </xdr:from>
        <xdr:to>
          <xdr:col>6</xdr:col>
          <xdr:colOff>295275</xdr:colOff>
          <xdr:row>46</xdr:row>
          <xdr:rowOff>38100</xdr:rowOff>
        </xdr:to>
        <xdr:sp macro="" textlink="">
          <xdr:nvSpPr>
            <xdr:cNvPr id="4153" name="Check Box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Related Party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29</xdr:row>
          <xdr:rowOff>57150</xdr:rowOff>
        </xdr:from>
        <xdr:to>
          <xdr:col>6</xdr:col>
          <xdr:colOff>38100</xdr:colOff>
          <xdr:row>31</xdr:row>
          <xdr:rowOff>19050</xdr:rowOff>
        </xdr:to>
        <xdr:sp macro="" textlink="">
          <xdr:nvSpPr>
            <xdr:cNvPr id="4155" name="Check Box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21</xdr:row>
          <xdr:rowOff>0</xdr:rowOff>
        </xdr:from>
        <xdr:to>
          <xdr:col>6</xdr:col>
          <xdr:colOff>495300</xdr:colOff>
          <xdr:row>22</xdr:row>
          <xdr:rowOff>38100</xdr:rowOff>
        </xdr:to>
        <xdr:sp macro="" textlink="">
          <xdr:nvSpPr>
            <xdr:cNvPr id="4156" name="Check Box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Agreement to Lease/Lease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0</xdr:rowOff>
        </xdr:from>
        <xdr:to>
          <xdr:col>2</xdr:col>
          <xdr:colOff>28575</xdr:colOff>
          <xdr:row>23</xdr:row>
          <xdr:rowOff>38100</xdr:rowOff>
        </xdr:to>
        <xdr:sp macro="" textlink="">
          <xdr:nvSpPr>
            <xdr:cNvPr id="4157" name="Check Box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0</xdr:rowOff>
        </xdr:from>
        <xdr:to>
          <xdr:col>4</xdr:col>
          <xdr:colOff>28575</xdr:colOff>
          <xdr:row>23</xdr:row>
          <xdr:rowOff>38100</xdr:rowOff>
        </xdr:to>
        <xdr:sp macro="" textlink="">
          <xdr:nvSpPr>
            <xdr:cNvPr id="4158" name="Check Box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Purchase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45</xdr:row>
          <xdr:rowOff>0</xdr:rowOff>
        </xdr:from>
        <xdr:to>
          <xdr:col>8</xdr:col>
          <xdr:colOff>295275</xdr:colOff>
          <xdr:row>46</xdr:row>
          <xdr:rowOff>38100</xdr:rowOff>
        </xdr:to>
        <xdr:sp macro="" textlink="">
          <xdr:nvSpPr>
            <xdr:cNvPr id="4160" name="Check Box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Unrelated Party</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167640</xdr:colOff>
      <xdr:row>0</xdr:row>
      <xdr:rowOff>144780</xdr:rowOff>
    </xdr:from>
    <xdr:to>
      <xdr:col>1</xdr:col>
      <xdr:colOff>441959</xdr:colOff>
      <xdr:row>1</xdr:row>
      <xdr:rowOff>169922</xdr:rowOff>
    </xdr:to>
    <xdr:pic>
      <xdr:nvPicPr>
        <xdr:cNvPr id="5"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167640" y="144780"/>
          <a:ext cx="883919" cy="32232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19050</xdr:colOff>
          <xdr:row>19</xdr:row>
          <xdr:rowOff>19050</xdr:rowOff>
        </xdr:from>
        <xdr:to>
          <xdr:col>2</xdr:col>
          <xdr:colOff>400050</xdr:colOff>
          <xdr:row>20</xdr:row>
          <xdr:rowOff>47625</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Multifamily Residential Rental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xdr:row>
          <xdr:rowOff>19050</xdr:rowOff>
        </xdr:from>
        <xdr:to>
          <xdr:col>0</xdr:col>
          <xdr:colOff>561975</xdr:colOff>
          <xdr:row>22</xdr:row>
          <xdr:rowOff>47625</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Duplex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xdr:row>
          <xdr:rowOff>19050</xdr:rowOff>
        </xdr:from>
        <xdr:to>
          <xdr:col>2</xdr:col>
          <xdr:colOff>200025</xdr:colOff>
          <xdr:row>22</xdr:row>
          <xdr:rowOff>47625</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Four-Plex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47</xdr:row>
          <xdr:rowOff>0</xdr:rowOff>
        </xdr:from>
        <xdr:to>
          <xdr:col>7</xdr:col>
          <xdr:colOff>514350</xdr:colOff>
          <xdr:row>48</xdr:row>
          <xdr:rowOff>0</xdr:rowOff>
        </xdr:to>
        <xdr:sp macro="" textlink="">
          <xdr:nvSpPr>
            <xdr:cNvPr id="5145" name="Drop Down 25" hidden="1">
              <a:extLst>
                <a:ext uri="{63B3BB69-23CF-44E3-9099-C40C66FF867C}">
                  <a14:compatExt spid="_x0000_s5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19050</xdr:rowOff>
        </xdr:from>
        <xdr:to>
          <xdr:col>1</xdr:col>
          <xdr:colOff>514350</xdr:colOff>
          <xdr:row>32</xdr:row>
          <xdr:rowOff>57150</xdr:rowOff>
        </xdr:to>
        <xdr:sp macro="" textlink="">
          <xdr:nvSpPr>
            <xdr:cNvPr id="5162" name="Check Box 42" hidden="1">
              <a:extLst>
                <a:ext uri="{63B3BB69-23CF-44E3-9099-C40C66FF867C}">
                  <a14:compatExt spid="_x0000_s5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Ceiling Fans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32</xdr:row>
          <xdr:rowOff>19050</xdr:rowOff>
        </xdr:from>
        <xdr:to>
          <xdr:col>0</xdr:col>
          <xdr:colOff>581025</xdr:colOff>
          <xdr:row>33</xdr:row>
          <xdr:rowOff>57150</xdr:rowOff>
        </xdr:to>
        <xdr:sp macro="" textlink="">
          <xdr:nvSpPr>
            <xdr:cNvPr id="5163" name="Check Box 43" hidden="1">
              <a:extLst>
                <a:ext uri="{63B3BB69-23CF-44E3-9099-C40C66FF867C}">
                  <a14:compatExt spid="_x0000_s5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19050</xdr:rowOff>
        </xdr:from>
        <xdr:to>
          <xdr:col>4</xdr:col>
          <xdr:colOff>514350</xdr:colOff>
          <xdr:row>32</xdr:row>
          <xdr:rowOff>57150</xdr:rowOff>
        </xdr:to>
        <xdr:sp macro="" textlink="">
          <xdr:nvSpPr>
            <xdr:cNvPr id="5165" name="Check Box 45" hidden="1">
              <a:extLst>
                <a:ext uri="{63B3BB69-23CF-44E3-9099-C40C66FF867C}">
                  <a14:compatExt spid="_x0000_s5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Window Coverings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9</xdr:col>
          <xdr:colOff>0</xdr:colOff>
          <xdr:row>32</xdr:row>
          <xdr:rowOff>57150</xdr:rowOff>
        </xdr:to>
        <xdr:sp macro="" textlink="">
          <xdr:nvSpPr>
            <xdr:cNvPr id="5166" name="Check Box 46" hidden="1">
              <a:extLst>
                <a:ext uri="{63B3BB69-23CF-44E3-9099-C40C66FF867C}">
                  <a14:compatExt spid="_x0000_s5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Washer &amp; Dryer Appliances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31</xdr:row>
          <xdr:rowOff>19050</xdr:rowOff>
        </xdr:from>
        <xdr:to>
          <xdr:col>11</xdr:col>
          <xdr:colOff>514350</xdr:colOff>
          <xdr:row>32</xdr:row>
          <xdr:rowOff>57150</xdr:rowOff>
        </xdr:to>
        <xdr:sp macro="" textlink="">
          <xdr:nvSpPr>
            <xdr:cNvPr id="5167" name="Check Box 47" hidden="1">
              <a:extLst>
                <a:ext uri="{63B3BB69-23CF-44E3-9099-C40C66FF867C}">
                  <a14:compatExt spid="_x0000_s5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Washer &amp; Dryer Hookups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39</xdr:row>
          <xdr:rowOff>19050</xdr:rowOff>
        </xdr:from>
        <xdr:to>
          <xdr:col>2</xdr:col>
          <xdr:colOff>47625</xdr:colOff>
          <xdr:row>40</xdr:row>
          <xdr:rowOff>47625</xdr:rowOff>
        </xdr:to>
        <xdr:sp macro="" textlink="">
          <xdr:nvSpPr>
            <xdr:cNvPr id="5171" name="Check Box 51" hidden="1">
              <a:extLst>
                <a:ext uri="{63B3BB69-23CF-44E3-9099-C40C66FF867C}">
                  <a14:compatExt spid="_x0000_s5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Community Room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40</xdr:row>
          <xdr:rowOff>19050</xdr:rowOff>
        </xdr:from>
        <xdr:to>
          <xdr:col>2</xdr:col>
          <xdr:colOff>47625</xdr:colOff>
          <xdr:row>41</xdr:row>
          <xdr:rowOff>47625</xdr:rowOff>
        </xdr:to>
        <xdr:sp macro="" textlink="">
          <xdr:nvSpPr>
            <xdr:cNvPr id="5172" name="Check Box 52" hidden="1">
              <a:extLst>
                <a:ext uri="{63B3BB69-23CF-44E3-9099-C40C66FF867C}">
                  <a14:compatExt spid="_x0000_s5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Common Laundry Area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xdr:row>
          <xdr:rowOff>19050</xdr:rowOff>
        </xdr:from>
        <xdr:to>
          <xdr:col>2</xdr:col>
          <xdr:colOff>47625</xdr:colOff>
          <xdr:row>42</xdr:row>
          <xdr:rowOff>47625</xdr:rowOff>
        </xdr:to>
        <xdr:sp macro="" textlink="">
          <xdr:nvSpPr>
            <xdr:cNvPr id="5173" name="Check Box 53" hidden="1">
              <a:extLst>
                <a:ext uri="{63B3BB69-23CF-44E3-9099-C40C66FF867C}">
                  <a14:compatExt spid="_x0000_s5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Gated Community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19050</xdr:rowOff>
        </xdr:from>
        <xdr:to>
          <xdr:col>2</xdr:col>
          <xdr:colOff>47625</xdr:colOff>
          <xdr:row>43</xdr:row>
          <xdr:rowOff>47625</xdr:rowOff>
        </xdr:to>
        <xdr:sp macro="" textlink="">
          <xdr:nvSpPr>
            <xdr:cNvPr id="5174" name="Check Box 54" hidden="1">
              <a:extLst>
                <a:ext uri="{63B3BB69-23CF-44E3-9099-C40C66FF867C}">
                  <a14:compatExt spid="_x0000_s5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Security Patrol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19050</xdr:rowOff>
        </xdr:from>
        <xdr:to>
          <xdr:col>4</xdr:col>
          <xdr:colOff>47625</xdr:colOff>
          <xdr:row>40</xdr:row>
          <xdr:rowOff>47625</xdr:rowOff>
        </xdr:to>
        <xdr:sp macro="" textlink="">
          <xdr:nvSpPr>
            <xdr:cNvPr id="5175" name="Check Box 55" hidden="1">
              <a:extLst>
                <a:ext uri="{63B3BB69-23CF-44E3-9099-C40C66FF867C}">
                  <a14:compatExt spid="_x0000_s5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Security Cameras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19050</xdr:rowOff>
        </xdr:from>
        <xdr:to>
          <xdr:col>4</xdr:col>
          <xdr:colOff>47625</xdr:colOff>
          <xdr:row>41</xdr:row>
          <xdr:rowOff>47625</xdr:rowOff>
        </xdr:to>
        <xdr:sp macro="" textlink="">
          <xdr:nvSpPr>
            <xdr:cNvPr id="5176" name="Check Box 56" hidden="1">
              <a:extLst>
                <a:ext uri="{63B3BB69-23CF-44E3-9099-C40C66FF867C}">
                  <a14:compatExt spid="_x0000_s5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Security Intercom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41</xdr:row>
          <xdr:rowOff>19050</xdr:rowOff>
        </xdr:from>
        <xdr:to>
          <xdr:col>4</xdr:col>
          <xdr:colOff>47625</xdr:colOff>
          <xdr:row>42</xdr:row>
          <xdr:rowOff>47625</xdr:rowOff>
        </xdr:to>
        <xdr:sp macro="" textlink="">
          <xdr:nvSpPr>
            <xdr:cNvPr id="5177" name="Check Box 57" hidden="1">
              <a:extLst>
                <a:ext uri="{63B3BB69-23CF-44E3-9099-C40C66FF867C}">
                  <a14:compatExt spid="_x0000_s5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Tenant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42</xdr:row>
          <xdr:rowOff>19050</xdr:rowOff>
        </xdr:from>
        <xdr:to>
          <xdr:col>4</xdr:col>
          <xdr:colOff>47625</xdr:colOff>
          <xdr:row>43</xdr:row>
          <xdr:rowOff>47625</xdr:rowOff>
        </xdr:to>
        <xdr:sp macro="" textlink="">
          <xdr:nvSpPr>
            <xdr:cNvPr id="5178" name="Check Box 58" hidden="1">
              <a:extLst>
                <a:ext uri="{63B3BB69-23CF-44E3-9099-C40C66FF867C}">
                  <a14:compatExt spid="_x0000_s5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Child Care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39</xdr:row>
          <xdr:rowOff>19050</xdr:rowOff>
        </xdr:from>
        <xdr:to>
          <xdr:col>5</xdr:col>
          <xdr:colOff>771525</xdr:colOff>
          <xdr:row>40</xdr:row>
          <xdr:rowOff>47625</xdr:rowOff>
        </xdr:to>
        <xdr:sp macro="" textlink="">
          <xdr:nvSpPr>
            <xdr:cNvPr id="5179" name="Check Box 59" hidden="1">
              <a:extLst>
                <a:ext uri="{63B3BB69-23CF-44E3-9099-C40C66FF867C}">
                  <a14:compatExt spid="_x0000_s5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Playground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40</xdr:row>
          <xdr:rowOff>19050</xdr:rowOff>
        </xdr:from>
        <xdr:to>
          <xdr:col>5</xdr:col>
          <xdr:colOff>771525</xdr:colOff>
          <xdr:row>41</xdr:row>
          <xdr:rowOff>47625</xdr:rowOff>
        </xdr:to>
        <xdr:sp macro="" textlink="">
          <xdr:nvSpPr>
            <xdr:cNvPr id="5180" name="Check Box 60" hidden="1">
              <a:extLst>
                <a:ext uri="{63B3BB69-23CF-44E3-9099-C40C66FF867C}">
                  <a14:compatExt spid="_x0000_s5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BBQ Area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41</xdr:row>
          <xdr:rowOff>19050</xdr:rowOff>
        </xdr:from>
        <xdr:to>
          <xdr:col>5</xdr:col>
          <xdr:colOff>771525</xdr:colOff>
          <xdr:row>42</xdr:row>
          <xdr:rowOff>47625</xdr:rowOff>
        </xdr:to>
        <xdr:sp macro="" textlink="">
          <xdr:nvSpPr>
            <xdr:cNvPr id="5181" name="Check Box 61" hidden="1">
              <a:extLst>
                <a:ext uri="{63B3BB69-23CF-44E3-9099-C40C66FF867C}">
                  <a14:compatExt spid="_x0000_s5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Picnic Area w/Tables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42</xdr:row>
          <xdr:rowOff>19050</xdr:rowOff>
        </xdr:from>
        <xdr:to>
          <xdr:col>5</xdr:col>
          <xdr:colOff>771525</xdr:colOff>
          <xdr:row>43</xdr:row>
          <xdr:rowOff>47625</xdr:rowOff>
        </xdr:to>
        <xdr:sp macro="" textlink="">
          <xdr:nvSpPr>
            <xdr:cNvPr id="5182" name="Check Box 62" hidden="1">
              <a:extLst>
                <a:ext uri="{63B3BB69-23CF-44E3-9099-C40C66FF867C}">
                  <a14:compatExt spid="_x0000_s5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Tennis Court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39</xdr:row>
          <xdr:rowOff>19050</xdr:rowOff>
        </xdr:from>
        <xdr:to>
          <xdr:col>8</xdr:col>
          <xdr:colOff>47625</xdr:colOff>
          <xdr:row>40</xdr:row>
          <xdr:rowOff>47625</xdr:rowOff>
        </xdr:to>
        <xdr:sp macro="" textlink="">
          <xdr:nvSpPr>
            <xdr:cNvPr id="5183" name="Check Box 63" hidden="1">
              <a:extLst>
                <a:ext uri="{63B3BB69-23CF-44E3-9099-C40C66FF867C}">
                  <a14:compatExt spid="_x0000_s51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Multiuse Sport Court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40</xdr:row>
          <xdr:rowOff>19050</xdr:rowOff>
        </xdr:from>
        <xdr:to>
          <xdr:col>8</xdr:col>
          <xdr:colOff>47625</xdr:colOff>
          <xdr:row>41</xdr:row>
          <xdr:rowOff>47625</xdr:rowOff>
        </xdr:to>
        <xdr:sp macro="" textlink="">
          <xdr:nvSpPr>
            <xdr:cNvPr id="5184" name="Check Box 64" hidden="1">
              <a:extLst>
                <a:ext uri="{63B3BB69-23CF-44E3-9099-C40C66FF867C}">
                  <a14:compatExt spid="_x0000_s51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Volleyball Court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41</xdr:row>
          <xdr:rowOff>19050</xdr:rowOff>
        </xdr:from>
        <xdr:to>
          <xdr:col>8</xdr:col>
          <xdr:colOff>47625</xdr:colOff>
          <xdr:row>42</xdr:row>
          <xdr:rowOff>47625</xdr:rowOff>
        </xdr:to>
        <xdr:sp macro="" textlink="">
          <xdr:nvSpPr>
            <xdr:cNvPr id="5185" name="Check Box 65" hidden="1">
              <a:extLst>
                <a:ext uri="{63B3BB69-23CF-44E3-9099-C40C66FF867C}">
                  <a14:compatExt spid="_x0000_s51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Basketball Court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42</xdr:row>
          <xdr:rowOff>19050</xdr:rowOff>
        </xdr:from>
        <xdr:to>
          <xdr:col>8</xdr:col>
          <xdr:colOff>47625</xdr:colOff>
          <xdr:row>43</xdr:row>
          <xdr:rowOff>47625</xdr:rowOff>
        </xdr:to>
        <xdr:sp macro="" textlink="">
          <xdr:nvSpPr>
            <xdr:cNvPr id="5186" name="Check Box 66" hidden="1">
              <a:extLst>
                <a:ext uri="{63B3BB69-23CF-44E3-9099-C40C66FF867C}">
                  <a14:compatExt spid="_x0000_s51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Walking Trail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19050</xdr:rowOff>
        </xdr:from>
        <xdr:to>
          <xdr:col>10</xdr:col>
          <xdr:colOff>47625</xdr:colOff>
          <xdr:row>40</xdr:row>
          <xdr:rowOff>47625</xdr:rowOff>
        </xdr:to>
        <xdr:sp macro="" textlink="">
          <xdr:nvSpPr>
            <xdr:cNvPr id="5187" name="Check Box 67" hidden="1">
              <a:extLst>
                <a:ext uri="{63B3BB69-23CF-44E3-9099-C40C66FF867C}">
                  <a14:compatExt spid="_x0000_s51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Carports - List # here: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19050</xdr:rowOff>
        </xdr:from>
        <xdr:to>
          <xdr:col>10</xdr:col>
          <xdr:colOff>47625</xdr:colOff>
          <xdr:row>41</xdr:row>
          <xdr:rowOff>47625</xdr:rowOff>
        </xdr:to>
        <xdr:sp macro="" textlink="">
          <xdr:nvSpPr>
            <xdr:cNvPr id="5188" name="Check Box 68" hidden="1">
              <a:extLst>
                <a:ext uri="{63B3BB69-23CF-44E3-9099-C40C66FF867C}">
                  <a14:compatExt spid="_x0000_s51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Garages - List # here: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41</xdr:row>
          <xdr:rowOff>19050</xdr:rowOff>
        </xdr:from>
        <xdr:to>
          <xdr:col>10</xdr:col>
          <xdr:colOff>47625</xdr:colOff>
          <xdr:row>42</xdr:row>
          <xdr:rowOff>47625</xdr:rowOff>
        </xdr:to>
        <xdr:sp macro="" textlink="">
          <xdr:nvSpPr>
            <xdr:cNvPr id="5189" name="Check Box 69" hidden="1">
              <a:extLst>
                <a:ext uri="{63B3BB69-23CF-44E3-9099-C40C66FF867C}">
                  <a14:compatExt spid="_x0000_s51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Pool(s) - List # here: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42</xdr:row>
          <xdr:rowOff>19050</xdr:rowOff>
        </xdr:from>
        <xdr:to>
          <xdr:col>8</xdr:col>
          <xdr:colOff>504825</xdr:colOff>
          <xdr:row>43</xdr:row>
          <xdr:rowOff>47625</xdr:rowOff>
        </xdr:to>
        <xdr:sp macro="" textlink="">
          <xdr:nvSpPr>
            <xdr:cNvPr id="5190" name="Check Box 70" hidden="1">
              <a:extLst>
                <a:ext uri="{63B3BB69-23CF-44E3-9099-C40C66FF867C}">
                  <a14:compatExt spid="_x0000_s51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19</xdr:row>
          <xdr:rowOff>19050</xdr:rowOff>
        </xdr:from>
        <xdr:to>
          <xdr:col>6</xdr:col>
          <xdr:colOff>238125</xdr:colOff>
          <xdr:row>20</xdr:row>
          <xdr:rowOff>47625</xdr:rowOff>
        </xdr:to>
        <xdr:sp macro="" textlink="">
          <xdr:nvSpPr>
            <xdr:cNvPr id="5193" name="Check Box 73" hidden="1">
              <a:extLst>
                <a:ext uri="{63B3BB69-23CF-44E3-9099-C40C66FF867C}">
                  <a14:compatExt spid="_x0000_s5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Detached Single Family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19050</xdr:rowOff>
        </xdr:from>
        <xdr:to>
          <xdr:col>10</xdr:col>
          <xdr:colOff>133350</xdr:colOff>
          <xdr:row>20</xdr:row>
          <xdr:rowOff>47625</xdr:rowOff>
        </xdr:to>
        <xdr:sp macro="" textlink="">
          <xdr:nvSpPr>
            <xdr:cNvPr id="5194" name="Check Box 74" hidden="1">
              <a:extLst>
                <a:ext uri="{63B3BB69-23CF-44E3-9099-C40C66FF867C}">
                  <a14:compatExt spid="_x0000_s5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Multifamily Residential Rental with Structured Parking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xdr:row>
          <xdr:rowOff>19050</xdr:rowOff>
        </xdr:from>
        <xdr:to>
          <xdr:col>2</xdr:col>
          <xdr:colOff>400050</xdr:colOff>
          <xdr:row>21</xdr:row>
          <xdr:rowOff>47625</xdr:rowOff>
        </xdr:to>
        <xdr:sp macro="" textlink="">
          <xdr:nvSpPr>
            <xdr:cNvPr id="5195" name="Check Box 75" hidden="1">
              <a:extLst>
                <a:ext uri="{63B3BB69-23CF-44E3-9099-C40C66FF867C}">
                  <a14:compatExt spid="_x0000_s5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Garden Apartments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20</xdr:row>
          <xdr:rowOff>19050</xdr:rowOff>
        </xdr:from>
        <xdr:to>
          <xdr:col>6</xdr:col>
          <xdr:colOff>238125</xdr:colOff>
          <xdr:row>21</xdr:row>
          <xdr:rowOff>47625</xdr:rowOff>
        </xdr:to>
        <xdr:sp macro="" textlink="">
          <xdr:nvSpPr>
            <xdr:cNvPr id="5196" name="Check Box 76" hidden="1">
              <a:extLst>
                <a:ext uri="{63B3BB69-23CF-44E3-9099-C40C66FF867C}">
                  <a14:compatExt spid="_x0000_s5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Single Room Occupancy (SRO)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6</xdr:col>
          <xdr:colOff>533400</xdr:colOff>
          <xdr:row>6</xdr:row>
          <xdr:rowOff>19050</xdr:rowOff>
        </xdr:to>
        <xdr:sp macro="" textlink="">
          <xdr:nvSpPr>
            <xdr:cNvPr id="5198" name="Drop Down 78" hidden="1">
              <a:extLst>
                <a:ext uri="{63B3BB69-23CF-44E3-9099-C40C66FF867C}">
                  <a14:compatExt spid="_x0000_s5198"/>
                </a:ext>
              </a:extLst>
            </xdr:cNvPr>
            <xdr:cNvSpPr/>
          </xdr:nvSpPr>
          <xdr:spPr>
            <a:xfrm>
              <a:off x="0" y="0"/>
              <a:ext cx="0" cy="0"/>
            </a:xfrm>
            <a:prstGeom prst="rect">
              <a:avLst/>
            </a:prstGeom>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70</xdr:row>
          <xdr:rowOff>19050</xdr:rowOff>
        </xdr:from>
        <xdr:to>
          <xdr:col>2</xdr:col>
          <xdr:colOff>238125</xdr:colOff>
          <xdr:row>71</xdr:row>
          <xdr:rowOff>47625</xdr:rowOff>
        </xdr:to>
        <xdr:sp macro="" textlink="">
          <xdr:nvSpPr>
            <xdr:cNvPr id="7199" name="Check Box 31" hidden="1">
              <a:extLst>
                <a:ext uri="{63B3BB69-23CF-44E3-9099-C40C66FF867C}">
                  <a14:compatExt spid="_x0000_s7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HAP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71</xdr:row>
          <xdr:rowOff>19050</xdr:rowOff>
        </xdr:from>
        <xdr:to>
          <xdr:col>2</xdr:col>
          <xdr:colOff>514350</xdr:colOff>
          <xdr:row>72</xdr:row>
          <xdr:rowOff>47625</xdr:rowOff>
        </xdr:to>
        <xdr:sp macro="" textlink="">
          <xdr:nvSpPr>
            <xdr:cNvPr id="7200" name="Check Box 32" hidden="1">
              <a:extLst>
                <a:ext uri="{63B3BB69-23CF-44E3-9099-C40C66FF867C}">
                  <a14:compatExt spid="_x0000_s7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HUD PBV w/ AHAP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72</xdr:row>
          <xdr:rowOff>19050</xdr:rowOff>
        </xdr:from>
        <xdr:to>
          <xdr:col>2</xdr:col>
          <xdr:colOff>238125</xdr:colOff>
          <xdr:row>73</xdr:row>
          <xdr:rowOff>47625</xdr:rowOff>
        </xdr:to>
        <xdr:sp macro="" textlink="">
          <xdr:nvSpPr>
            <xdr:cNvPr id="7201" name="Check Box 33" hidden="1">
              <a:extLst>
                <a:ext uri="{63B3BB69-23CF-44E3-9099-C40C66FF867C}">
                  <a14:compatExt spid="_x0000_s7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ACC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73</xdr:row>
          <xdr:rowOff>19050</xdr:rowOff>
        </xdr:from>
        <xdr:to>
          <xdr:col>2</xdr:col>
          <xdr:colOff>352425</xdr:colOff>
          <xdr:row>74</xdr:row>
          <xdr:rowOff>47625</xdr:rowOff>
        </xdr:to>
        <xdr:sp macro="" textlink="">
          <xdr:nvSpPr>
            <xdr:cNvPr id="7202" name="Check Box 34" hidden="1">
              <a:extLst>
                <a:ext uri="{63B3BB69-23CF-44E3-9099-C40C66FF867C}">
                  <a14:compatExt spid="_x0000_s7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RD 515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74</xdr:row>
          <xdr:rowOff>19050</xdr:rowOff>
        </xdr:from>
        <xdr:to>
          <xdr:col>1</xdr:col>
          <xdr:colOff>485775</xdr:colOff>
          <xdr:row>75</xdr:row>
          <xdr:rowOff>47625</xdr:rowOff>
        </xdr:to>
        <xdr:sp macro="" textlink="">
          <xdr:nvSpPr>
            <xdr:cNvPr id="7203" name="Check Box 35" hidden="1">
              <a:extLst>
                <a:ext uri="{63B3BB69-23CF-44E3-9099-C40C66FF867C}">
                  <a14:compatExt spid="_x0000_s7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twoCellAnchor editAs="oneCell">
    <xdr:from>
      <xdr:col>1</xdr:col>
      <xdr:colOff>183444</xdr:colOff>
      <xdr:row>0</xdr:row>
      <xdr:rowOff>112887</xdr:rowOff>
    </xdr:from>
    <xdr:to>
      <xdr:col>2</xdr:col>
      <xdr:colOff>460938</xdr:colOff>
      <xdr:row>1</xdr:row>
      <xdr:rowOff>161378</xdr:rowOff>
    </xdr:to>
    <xdr:pic>
      <xdr:nvPicPr>
        <xdr:cNvPr id="8"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437444" y="112887"/>
          <a:ext cx="912494" cy="30249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289791</xdr:colOff>
      <xdr:row>0</xdr:row>
      <xdr:rowOff>122959</xdr:rowOff>
    </xdr:from>
    <xdr:to>
      <xdr:col>3</xdr:col>
      <xdr:colOff>459335</xdr:colOff>
      <xdr:row>1</xdr:row>
      <xdr:rowOff>171450</xdr:rowOff>
    </xdr:to>
    <xdr:pic>
      <xdr:nvPicPr>
        <xdr:cNvPr id="4"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289791" y="122959"/>
          <a:ext cx="912494" cy="302491"/>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xdr:colOff>
          <xdr:row>7</xdr:row>
          <xdr:rowOff>0</xdr:rowOff>
        </xdr:from>
        <xdr:to>
          <xdr:col>14</xdr:col>
          <xdr:colOff>781050</xdr:colOff>
          <xdr:row>8</xdr:row>
          <xdr:rowOff>0</xdr:rowOff>
        </xdr:to>
        <xdr:sp macro="" textlink="">
          <xdr:nvSpPr>
            <xdr:cNvPr id="9321" name="Drop Down 105" hidden="1">
              <a:extLst>
                <a:ext uri="{63B3BB69-23CF-44E3-9099-C40C66FF867C}">
                  <a14:compatExt spid="_x0000_s9321"/>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16</xdr:row>
          <xdr:rowOff>9525</xdr:rowOff>
        </xdr:from>
        <xdr:to>
          <xdr:col>13</xdr:col>
          <xdr:colOff>581025</xdr:colOff>
          <xdr:row>17</xdr:row>
          <xdr:rowOff>38100</xdr:rowOff>
        </xdr:to>
        <xdr:sp macro="" textlink="">
          <xdr:nvSpPr>
            <xdr:cNvPr id="11267" name="Check Box 3" hidden="1">
              <a:extLst>
                <a:ext uri="{63B3BB69-23CF-44E3-9099-C40C66FF867C}">
                  <a14:compatExt spid="_x0000_s112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19</xdr:row>
          <xdr:rowOff>9525</xdr:rowOff>
        </xdr:from>
        <xdr:to>
          <xdr:col>13</xdr:col>
          <xdr:colOff>581025</xdr:colOff>
          <xdr:row>20</xdr:row>
          <xdr:rowOff>38100</xdr:rowOff>
        </xdr:to>
        <xdr:sp macro="" textlink="">
          <xdr:nvSpPr>
            <xdr:cNvPr id="11268" name="Check Box 4" hidden="1">
              <a:extLst>
                <a:ext uri="{63B3BB69-23CF-44E3-9099-C40C66FF867C}">
                  <a14:compatExt spid="_x0000_s112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22</xdr:row>
          <xdr:rowOff>9525</xdr:rowOff>
        </xdr:from>
        <xdr:to>
          <xdr:col>13</xdr:col>
          <xdr:colOff>581025</xdr:colOff>
          <xdr:row>23</xdr:row>
          <xdr:rowOff>38100</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27</xdr:row>
          <xdr:rowOff>9525</xdr:rowOff>
        </xdr:from>
        <xdr:to>
          <xdr:col>13</xdr:col>
          <xdr:colOff>581025</xdr:colOff>
          <xdr:row>28</xdr:row>
          <xdr:rowOff>28575</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30</xdr:row>
          <xdr:rowOff>9525</xdr:rowOff>
        </xdr:from>
        <xdr:to>
          <xdr:col>13</xdr:col>
          <xdr:colOff>581025</xdr:colOff>
          <xdr:row>31</xdr:row>
          <xdr:rowOff>38100</xdr:rowOff>
        </xdr:to>
        <xdr:sp macro="" textlink="">
          <xdr:nvSpPr>
            <xdr:cNvPr id="11271" name="Check Box 7" hidden="1">
              <a:extLst>
                <a:ext uri="{63B3BB69-23CF-44E3-9099-C40C66FF867C}">
                  <a14:compatExt spid="_x0000_s112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33</xdr:row>
          <xdr:rowOff>9525</xdr:rowOff>
        </xdr:from>
        <xdr:to>
          <xdr:col>13</xdr:col>
          <xdr:colOff>581025</xdr:colOff>
          <xdr:row>34</xdr:row>
          <xdr:rowOff>38100</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26</xdr:row>
          <xdr:rowOff>9525</xdr:rowOff>
        </xdr:from>
        <xdr:to>
          <xdr:col>13</xdr:col>
          <xdr:colOff>581025</xdr:colOff>
          <xdr:row>27</xdr:row>
          <xdr:rowOff>38100</xdr:rowOff>
        </xdr:to>
        <xdr:sp macro="" textlink="">
          <xdr:nvSpPr>
            <xdr:cNvPr id="11273" name="Check Box 9" hidden="1">
              <a:extLst>
                <a:ext uri="{63B3BB69-23CF-44E3-9099-C40C66FF867C}">
                  <a14:compatExt spid="_x0000_s112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37</xdr:row>
          <xdr:rowOff>9525</xdr:rowOff>
        </xdr:from>
        <xdr:to>
          <xdr:col>13</xdr:col>
          <xdr:colOff>581025</xdr:colOff>
          <xdr:row>38</xdr:row>
          <xdr:rowOff>38100</xdr:rowOff>
        </xdr:to>
        <xdr:sp macro="" textlink="">
          <xdr:nvSpPr>
            <xdr:cNvPr id="11276" name="Check Box 12" hidden="1">
              <a:extLst>
                <a:ext uri="{63B3BB69-23CF-44E3-9099-C40C66FF867C}">
                  <a14:compatExt spid="_x0000_s112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40</xdr:row>
          <xdr:rowOff>9525</xdr:rowOff>
        </xdr:from>
        <xdr:to>
          <xdr:col>13</xdr:col>
          <xdr:colOff>581025</xdr:colOff>
          <xdr:row>41</xdr:row>
          <xdr:rowOff>38100</xdr:rowOff>
        </xdr:to>
        <xdr:sp macro="" textlink="">
          <xdr:nvSpPr>
            <xdr:cNvPr id="11277" name="Check Box 13" hidden="1">
              <a:extLst>
                <a:ext uri="{63B3BB69-23CF-44E3-9099-C40C66FF867C}">
                  <a14:compatExt spid="_x0000_s112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9525</xdr:rowOff>
        </xdr:from>
        <xdr:to>
          <xdr:col>14</xdr:col>
          <xdr:colOff>581025</xdr:colOff>
          <xdr:row>17</xdr:row>
          <xdr:rowOff>38100</xdr:rowOff>
        </xdr:to>
        <xdr:sp macro="" textlink="">
          <xdr:nvSpPr>
            <xdr:cNvPr id="11279" name="Check Box 15" hidden="1">
              <a:extLst>
                <a:ext uri="{63B3BB69-23CF-44E3-9099-C40C66FF867C}">
                  <a14:compatExt spid="_x0000_s112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19</xdr:row>
          <xdr:rowOff>9525</xdr:rowOff>
        </xdr:from>
        <xdr:to>
          <xdr:col>14</xdr:col>
          <xdr:colOff>581025</xdr:colOff>
          <xdr:row>20</xdr:row>
          <xdr:rowOff>38100</xdr:rowOff>
        </xdr:to>
        <xdr:sp macro="" textlink="">
          <xdr:nvSpPr>
            <xdr:cNvPr id="11280" name="Check Box 16" hidden="1">
              <a:extLst>
                <a:ext uri="{63B3BB69-23CF-44E3-9099-C40C66FF867C}">
                  <a14:compatExt spid="_x0000_s112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22</xdr:row>
          <xdr:rowOff>9525</xdr:rowOff>
        </xdr:from>
        <xdr:to>
          <xdr:col>14</xdr:col>
          <xdr:colOff>581025</xdr:colOff>
          <xdr:row>23</xdr:row>
          <xdr:rowOff>38100</xdr:rowOff>
        </xdr:to>
        <xdr:sp macro="" textlink="">
          <xdr:nvSpPr>
            <xdr:cNvPr id="11281" name="Check Box 17" hidden="1">
              <a:extLst>
                <a:ext uri="{63B3BB69-23CF-44E3-9099-C40C66FF867C}">
                  <a14:compatExt spid="_x0000_s112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27</xdr:row>
          <xdr:rowOff>9525</xdr:rowOff>
        </xdr:from>
        <xdr:to>
          <xdr:col>14</xdr:col>
          <xdr:colOff>581025</xdr:colOff>
          <xdr:row>28</xdr:row>
          <xdr:rowOff>28575</xdr:rowOff>
        </xdr:to>
        <xdr:sp macro="" textlink="">
          <xdr:nvSpPr>
            <xdr:cNvPr id="11282" name="Check Box 18" hidden="1">
              <a:extLst>
                <a:ext uri="{63B3BB69-23CF-44E3-9099-C40C66FF867C}">
                  <a14:compatExt spid="_x0000_s112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30</xdr:row>
          <xdr:rowOff>9525</xdr:rowOff>
        </xdr:from>
        <xdr:to>
          <xdr:col>14</xdr:col>
          <xdr:colOff>581025</xdr:colOff>
          <xdr:row>31</xdr:row>
          <xdr:rowOff>38100</xdr:rowOff>
        </xdr:to>
        <xdr:sp macro="" textlink="">
          <xdr:nvSpPr>
            <xdr:cNvPr id="11283" name="Check Box 19" hidden="1">
              <a:extLst>
                <a:ext uri="{63B3BB69-23CF-44E3-9099-C40C66FF867C}">
                  <a14:compatExt spid="_x0000_s112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33</xdr:row>
          <xdr:rowOff>9525</xdr:rowOff>
        </xdr:from>
        <xdr:to>
          <xdr:col>14</xdr:col>
          <xdr:colOff>581025</xdr:colOff>
          <xdr:row>34</xdr:row>
          <xdr:rowOff>38100</xdr:rowOff>
        </xdr:to>
        <xdr:sp macro="" textlink="">
          <xdr:nvSpPr>
            <xdr:cNvPr id="11284" name="Check Box 20" hidden="1">
              <a:extLst>
                <a:ext uri="{63B3BB69-23CF-44E3-9099-C40C66FF867C}">
                  <a14:compatExt spid="_x0000_s112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26</xdr:row>
          <xdr:rowOff>9525</xdr:rowOff>
        </xdr:from>
        <xdr:to>
          <xdr:col>14</xdr:col>
          <xdr:colOff>581025</xdr:colOff>
          <xdr:row>27</xdr:row>
          <xdr:rowOff>38100</xdr:rowOff>
        </xdr:to>
        <xdr:sp macro="" textlink="">
          <xdr:nvSpPr>
            <xdr:cNvPr id="11285" name="Check Box 21" hidden="1">
              <a:extLst>
                <a:ext uri="{63B3BB69-23CF-44E3-9099-C40C66FF867C}">
                  <a14:compatExt spid="_x0000_s112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37</xdr:row>
          <xdr:rowOff>9525</xdr:rowOff>
        </xdr:from>
        <xdr:to>
          <xdr:col>14</xdr:col>
          <xdr:colOff>581025</xdr:colOff>
          <xdr:row>38</xdr:row>
          <xdr:rowOff>38100</xdr:rowOff>
        </xdr:to>
        <xdr:sp macro="" textlink="">
          <xdr:nvSpPr>
            <xdr:cNvPr id="11288" name="Check Box 24" hidden="1">
              <a:extLst>
                <a:ext uri="{63B3BB69-23CF-44E3-9099-C40C66FF867C}">
                  <a14:compatExt spid="_x0000_s112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40</xdr:row>
          <xdr:rowOff>9525</xdr:rowOff>
        </xdr:from>
        <xdr:to>
          <xdr:col>14</xdr:col>
          <xdr:colOff>581025</xdr:colOff>
          <xdr:row>41</xdr:row>
          <xdr:rowOff>38100</xdr:rowOff>
        </xdr:to>
        <xdr:sp macro="" textlink="">
          <xdr:nvSpPr>
            <xdr:cNvPr id="11289" name="Check Box 25" hidden="1">
              <a:extLst>
                <a:ext uri="{63B3BB69-23CF-44E3-9099-C40C66FF867C}">
                  <a14:compatExt spid="_x0000_s112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36</xdr:row>
          <xdr:rowOff>9525</xdr:rowOff>
        </xdr:from>
        <xdr:to>
          <xdr:col>13</xdr:col>
          <xdr:colOff>581025</xdr:colOff>
          <xdr:row>37</xdr:row>
          <xdr:rowOff>28575</xdr:rowOff>
        </xdr:to>
        <xdr:sp macro="" textlink="">
          <xdr:nvSpPr>
            <xdr:cNvPr id="11294" name="Check Box 30" hidden="1">
              <a:extLst>
                <a:ext uri="{63B3BB69-23CF-44E3-9099-C40C66FF867C}">
                  <a14:compatExt spid="_x0000_s112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36</xdr:row>
          <xdr:rowOff>9525</xdr:rowOff>
        </xdr:from>
        <xdr:to>
          <xdr:col>14</xdr:col>
          <xdr:colOff>581025</xdr:colOff>
          <xdr:row>37</xdr:row>
          <xdr:rowOff>28575</xdr:rowOff>
        </xdr:to>
        <xdr:sp macro="" textlink="">
          <xdr:nvSpPr>
            <xdr:cNvPr id="11295" name="Check Box 31" hidden="1">
              <a:extLst>
                <a:ext uri="{63B3BB69-23CF-44E3-9099-C40C66FF867C}">
                  <a14:compatExt spid="_x0000_s112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editAs="oneCell">
    <xdr:from>
      <xdr:col>1</xdr:col>
      <xdr:colOff>141119</xdr:colOff>
      <xdr:row>0</xdr:row>
      <xdr:rowOff>112889</xdr:rowOff>
    </xdr:from>
    <xdr:to>
      <xdr:col>1</xdr:col>
      <xdr:colOff>864452</xdr:colOff>
      <xdr:row>1</xdr:row>
      <xdr:rowOff>131939</xdr:rowOff>
    </xdr:to>
    <xdr:pic>
      <xdr:nvPicPr>
        <xdr:cNvPr id="23"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141119" y="112889"/>
          <a:ext cx="723333" cy="2730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1348740</xdr:colOff>
      <xdr:row>0</xdr:row>
      <xdr:rowOff>15240</xdr:rowOff>
    </xdr:from>
    <xdr:to>
      <xdr:col>1</xdr:col>
      <xdr:colOff>1348740</xdr:colOff>
      <xdr:row>2</xdr:row>
      <xdr:rowOff>198120</xdr:rowOff>
    </xdr:to>
    <xdr:cxnSp macro="">
      <xdr:nvCxnSpPr>
        <xdr:cNvPr id="6" name="Straight Connector 5"/>
        <xdr:cNvCxnSpPr/>
      </xdr:nvCxnSpPr>
      <xdr:spPr>
        <a:xfrm>
          <a:off x="1714500" y="15240"/>
          <a:ext cx="0" cy="6553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1371600</xdr:colOff>
      <xdr:row>0</xdr:row>
      <xdr:rowOff>15240</xdr:rowOff>
    </xdr:from>
    <xdr:to>
      <xdr:col>1</xdr:col>
      <xdr:colOff>1371600</xdr:colOff>
      <xdr:row>3</xdr:row>
      <xdr:rowOff>0</xdr:rowOff>
    </xdr:to>
    <xdr:cxnSp macro="">
      <xdr:nvCxnSpPr>
        <xdr:cNvPr id="10" name="Straight Connector 9"/>
        <xdr:cNvCxnSpPr/>
      </xdr:nvCxnSpPr>
      <xdr:spPr>
        <a:xfrm>
          <a:off x="1737360" y="15240"/>
          <a:ext cx="0" cy="66294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247650</xdr:colOff>
      <xdr:row>0</xdr:row>
      <xdr:rowOff>120650</xdr:rowOff>
    </xdr:from>
    <xdr:to>
      <xdr:col>1</xdr:col>
      <xdr:colOff>963930</xdr:colOff>
      <xdr:row>1</xdr:row>
      <xdr:rowOff>139700</xdr:rowOff>
    </xdr:to>
    <xdr:pic>
      <xdr:nvPicPr>
        <xdr:cNvPr id="5"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247650" y="120650"/>
          <a:ext cx="716280" cy="2730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266700</xdr:colOff>
      <xdr:row>0</xdr:row>
      <xdr:rowOff>133350</xdr:rowOff>
    </xdr:from>
    <xdr:to>
      <xdr:col>2</xdr:col>
      <xdr:colOff>360680</xdr:colOff>
      <xdr:row>1</xdr:row>
      <xdr:rowOff>152400</xdr:rowOff>
    </xdr:to>
    <xdr:pic>
      <xdr:nvPicPr>
        <xdr:cNvPr id="3"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590550" y="133350"/>
          <a:ext cx="716280" cy="273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51.xml"/><Relationship Id="rId13" Type="http://schemas.openxmlformats.org/officeDocument/2006/relationships/ctrlProp" Target="../ctrlProps/ctrlProp156.xml"/><Relationship Id="rId18" Type="http://schemas.openxmlformats.org/officeDocument/2006/relationships/ctrlProp" Target="../ctrlProps/ctrlProp161.xml"/><Relationship Id="rId26" Type="http://schemas.openxmlformats.org/officeDocument/2006/relationships/ctrlProp" Target="../ctrlProps/ctrlProp169.xml"/><Relationship Id="rId39" Type="http://schemas.openxmlformats.org/officeDocument/2006/relationships/ctrlProp" Target="../ctrlProps/ctrlProp182.xml"/><Relationship Id="rId3" Type="http://schemas.openxmlformats.org/officeDocument/2006/relationships/vmlDrawing" Target="../drawings/vmlDrawing9.vml"/><Relationship Id="rId21" Type="http://schemas.openxmlformats.org/officeDocument/2006/relationships/ctrlProp" Target="../ctrlProps/ctrlProp164.xml"/><Relationship Id="rId34" Type="http://schemas.openxmlformats.org/officeDocument/2006/relationships/ctrlProp" Target="../ctrlProps/ctrlProp177.xml"/><Relationship Id="rId42" Type="http://schemas.openxmlformats.org/officeDocument/2006/relationships/ctrlProp" Target="../ctrlProps/ctrlProp185.xml"/><Relationship Id="rId47" Type="http://schemas.openxmlformats.org/officeDocument/2006/relationships/ctrlProp" Target="../ctrlProps/ctrlProp190.xml"/><Relationship Id="rId7" Type="http://schemas.openxmlformats.org/officeDocument/2006/relationships/ctrlProp" Target="../ctrlProps/ctrlProp150.xml"/><Relationship Id="rId12" Type="http://schemas.openxmlformats.org/officeDocument/2006/relationships/ctrlProp" Target="../ctrlProps/ctrlProp155.xml"/><Relationship Id="rId17" Type="http://schemas.openxmlformats.org/officeDocument/2006/relationships/ctrlProp" Target="../ctrlProps/ctrlProp160.xml"/><Relationship Id="rId25" Type="http://schemas.openxmlformats.org/officeDocument/2006/relationships/ctrlProp" Target="../ctrlProps/ctrlProp168.xml"/><Relationship Id="rId33" Type="http://schemas.openxmlformats.org/officeDocument/2006/relationships/ctrlProp" Target="../ctrlProps/ctrlProp176.xml"/><Relationship Id="rId38" Type="http://schemas.openxmlformats.org/officeDocument/2006/relationships/ctrlProp" Target="../ctrlProps/ctrlProp181.xml"/><Relationship Id="rId46" Type="http://schemas.openxmlformats.org/officeDocument/2006/relationships/ctrlProp" Target="../ctrlProps/ctrlProp189.xml"/><Relationship Id="rId2" Type="http://schemas.openxmlformats.org/officeDocument/2006/relationships/drawing" Target="../drawings/drawing10.xml"/><Relationship Id="rId16" Type="http://schemas.openxmlformats.org/officeDocument/2006/relationships/ctrlProp" Target="../ctrlProps/ctrlProp159.xml"/><Relationship Id="rId20" Type="http://schemas.openxmlformats.org/officeDocument/2006/relationships/ctrlProp" Target="../ctrlProps/ctrlProp163.xml"/><Relationship Id="rId29" Type="http://schemas.openxmlformats.org/officeDocument/2006/relationships/ctrlProp" Target="../ctrlProps/ctrlProp172.xml"/><Relationship Id="rId41" Type="http://schemas.openxmlformats.org/officeDocument/2006/relationships/ctrlProp" Target="../ctrlProps/ctrlProp184.xml"/><Relationship Id="rId1" Type="http://schemas.openxmlformats.org/officeDocument/2006/relationships/printerSettings" Target="../printerSettings/printerSettings10.bin"/><Relationship Id="rId6" Type="http://schemas.openxmlformats.org/officeDocument/2006/relationships/ctrlProp" Target="../ctrlProps/ctrlProp149.xml"/><Relationship Id="rId11" Type="http://schemas.openxmlformats.org/officeDocument/2006/relationships/ctrlProp" Target="../ctrlProps/ctrlProp154.xml"/><Relationship Id="rId24" Type="http://schemas.openxmlformats.org/officeDocument/2006/relationships/ctrlProp" Target="../ctrlProps/ctrlProp167.xml"/><Relationship Id="rId32" Type="http://schemas.openxmlformats.org/officeDocument/2006/relationships/ctrlProp" Target="../ctrlProps/ctrlProp175.xml"/><Relationship Id="rId37" Type="http://schemas.openxmlformats.org/officeDocument/2006/relationships/ctrlProp" Target="../ctrlProps/ctrlProp180.xml"/><Relationship Id="rId40" Type="http://schemas.openxmlformats.org/officeDocument/2006/relationships/ctrlProp" Target="../ctrlProps/ctrlProp183.xml"/><Relationship Id="rId45" Type="http://schemas.openxmlformats.org/officeDocument/2006/relationships/ctrlProp" Target="../ctrlProps/ctrlProp188.xml"/><Relationship Id="rId5" Type="http://schemas.openxmlformats.org/officeDocument/2006/relationships/ctrlProp" Target="../ctrlProps/ctrlProp148.xml"/><Relationship Id="rId15" Type="http://schemas.openxmlformats.org/officeDocument/2006/relationships/ctrlProp" Target="../ctrlProps/ctrlProp158.xml"/><Relationship Id="rId23" Type="http://schemas.openxmlformats.org/officeDocument/2006/relationships/ctrlProp" Target="../ctrlProps/ctrlProp166.xml"/><Relationship Id="rId28" Type="http://schemas.openxmlformats.org/officeDocument/2006/relationships/ctrlProp" Target="../ctrlProps/ctrlProp171.xml"/><Relationship Id="rId36" Type="http://schemas.openxmlformats.org/officeDocument/2006/relationships/ctrlProp" Target="../ctrlProps/ctrlProp179.xml"/><Relationship Id="rId10" Type="http://schemas.openxmlformats.org/officeDocument/2006/relationships/ctrlProp" Target="../ctrlProps/ctrlProp153.xml"/><Relationship Id="rId19" Type="http://schemas.openxmlformats.org/officeDocument/2006/relationships/ctrlProp" Target="../ctrlProps/ctrlProp162.xml"/><Relationship Id="rId31" Type="http://schemas.openxmlformats.org/officeDocument/2006/relationships/ctrlProp" Target="../ctrlProps/ctrlProp174.xml"/><Relationship Id="rId44" Type="http://schemas.openxmlformats.org/officeDocument/2006/relationships/ctrlProp" Target="../ctrlProps/ctrlProp187.xml"/><Relationship Id="rId4" Type="http://schemas.openxmlformats.org/officeDocument/2006/relationships/ctrlProp" Target="../ctrlProps/ctrlProp147.xml"/><Relationship Id="rId9" Type="http://schemas.openxmlformats.org/officeDocument/2006/relationships/ctrlProp" Target="../ctrlProps/ctrlProp152.xml"/><Relationship Id="rId14" Type="http://schemas.openxmlformats.org/officeDocument/2006/relationships/ctrlProp" Target="../ctrlProps/ctrlProp157.xml"/><Relationship Id="rId22" Type="http://schemas.openxmlformats.org/officeDocument/2006/relationships/ctrlProp" Target="../ctrlProps/ctrlProp165.xml"/><Relationship Id="rId27" Type="http://schemas.openxmlformats.org/officeDocument/2006/relationships/ctrlProp" Target="../ctrlProps/ctrlProp170.xml"/><Relationship Id="rId30" Type="http://schemas.openxmlformats.org/officeDocument/2006/relationships/ctrlProp" Target="../ctrlProps/ctrlProp173.xml"/><Relationship Id="rId35" Type="http://schemas.openxmlformats.org/officeDocument/2006/relationships/ctrlProp" Target="../ctrlProps/ctrlProp178.xml"/><Relationship Id="rId43" Type="http://schemas.openxmlformats.org/officeDocument/2006/relationships/ctrlProp" Target="../ctrlProps/ctrlProp186.xml"/><Relationship Id="rId48" Type="http://schemas.openxmlformats.org/officeDocument/2006/relationships/ctrlProp" Target="../ctrlProps/ctrlProp19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ctrlProp" Target="../ctrlProps/ctrlProp193.xml"/><Relationship Id="rId4" Type="http://schemas.openxmlformats.org/officeDocument/2006/relationships/ctrlProp" Target="../ctrlProps/ctrlProp19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9" Type="http://schemas.openxmlformats.org/officeDocument/2006/relationships/ctrlProp" Target="../ctrlProps/ctrlProp84.xml"/><Relationship Id="rId3" Type="http://schemas.openxmlformats.org/officeDocument/2006/relationships/vmlDrawing" Target="../drawings/vmlDrawing2.vml"/><Relationship Id="rId21" Type="http://schemas.openxmlformats.org/officeDocument/2006/relationships/ctrlProp" Target="../ctrlProps/ctrlProp66.xml"/><Relationship Id="rId34" Type="http://schemas.openxmlformats.org/officeDocument/2006/relationships/ctrlProp" Target="../ctrlProps/ctrlProp79.xml"/><Relationship Id="rId42" Type="http://schemas.openxmlformats.org/officeDocument/2006/relationships/comments" Target="../comments2.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33" Type="http://schemas.openxmlformats.org/officeDocument/2006/relationships/ctrlProp" Target="../ctrlProps/ctrlProp78.xml"/><Relationship Id="rId38" Type="http://schemas.openxmlformats.org/officeDocument/2006/relationships/ctrlProp" Target="../ctrlProps/ctrlProp83.xml"/><Relationship Id="rId2" Type="http://schemas.openxmlformats.org/officeDocument/2006/relationships/drawing" Target="../drawings/drawing3.xml"/><Relationship Id="rId16" Type="http://schemas.openxmlformats.org/officeDocument/2006/relationships/ctrlProp" Target="../ctrlProps/ctrlProp61.xml"/><Relationship Id="rId20" Type="http://schemas.openxmlformats.org/officeDocument/2006/relationships/ctrlProp" Target="../ctrlProps/ctrlProp65.xml"/><Relationship Id="rId29" Type="http://schemas.openxmlformats.org/officeDocument/2006/relationships/ctrlProp" Target="../ctrlProps/ctrlProp74.xml"/><Relationship Id="rId41" Type="http://schemas.openxmlformats.org/officeDocument/2006/relationships/ctrlProp" Target="../ctrlProps/ctrlProp86.xml"/><Relationship Id="rId1" Type="http://schemas.openxmlformats.org/officeDocument/2006/relationships/printerSettings" Target="../printerSettings/printerSettings3.bin"/><Relationship Id="rId6" Type="http://schemas.openxmlformats.org/officeDocument/2006/relationships/ctrlProp" Target="../ctrlProps/ctrlProp51.xml"/><Relationship Id="rId11" Type="http://schemas.openxmlformats.org/officeDocument/2006/relationships/ctrlProp" Target="../ctrlProps/ctrlProp56.xml"/><Relationship Id="rId24" Type="http://schemas.openxmlformats.org/officeDocument/2006/relationships/ctrlProp" Target="../ctrlProps/ctrlProp69.xml"/><Relationship Id="rId32" Type="http://schemas.openxmlformats.org/officeDocument/2006/relationships/ctrlProp" Target="../ctrlProps/ctrlProp77.xml"/><Relationship Id="rId37" Type="http://schemas.openxmlformats.org/officeDocument/2006/relationships/ctrlProp" Target="../ctrlProps/ctrlProp82.xml"/><Relationship Id="rId40" Type="http://schemas.openxmlformats.org/officeDocument/2006/relationships/ctrlProp" Target="../ctrlProps/ctrlProp85.xml"/><Relationship Id="rId5" Type="http://schemas.openxmlformats.org/officeDocument/2006/relationships/ctrlProp" Target="../ctrlProps/ctrlProp50.xml"/><Relationship Id="rId15" Type="http://schemas.openxmlformats.org/officeDocument/2006/relationships/ctrlProp" Target="../ctrlProps/ctrlProp60.xml"/><Relationship Id="rId23" Type="http://schemas.openxmlformats.org/officeDocument/2006/relationships/ctrlProp" Target="../ctrlProps/ctrlProp68.xml"/><Relationship Id="rId28" Type="http://schemas.openxmlformats.org/officeDocument/2006/relationships/ctrlProp" Target="../ctrlProps/ctrlProp73.xml"/><Relationship Id="rId36" Type="http://schemas.openxmlformats.org/officeDocument/2006/relationships/ctrlProp" Target="../ctrlProps/ctrlProp81.xml"/><Relationship Id="rId10" Type="http://schemas.openxmlformats.org/officeDocument/2006/relationships/ctrlProp" Target="../ctrlProps/ctrlProp55.xml"/><Relationship Id="rId19" Type="http://schemas.openxmlformats.org/officeDocument/2006/relationships/ctrlProp" Target="../ctrlProps/ctrlProp64.xml"/><Relationship Id="rId31" Type="http://schemas.openxmlformats.org/officeDocument/2006/relationships/ctrlProp" Target="../ctrlProps/ctrlProp76.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 Id="rId30" Type="http://schemas.openxmlformats.org/officeDocument/2006/relationships/ctrlProp" Target="../ctrlProps/ctrlProp75.xml"/><Relationship Id="rId35" Type="http://schemas.openxmlformats.org/officeDocument/2006/relationships/ctrlProp" Target="../ctrlProps/ctrlProp8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1.xml"/><Relationship Id="rId13" Type="http://schemas.openxmlformats.org/officeDocument/2006/relationships/ctrlProp" Target="../ctrlProps/ctrlProp96.xml"/><Relationship Id="rId18" Type="http://schemas.openxmlformats.org/officeDocument/2006/relationships/ctrlProp" Target="../ctrlProps/ctrlProp101.xml"/><Relationship Id="rId26" Type="http://schemas.openxmlformats.org/officeDocument/2006/relationships/ctrlProp" Target="../ctrlProps/ctrlProp109.xml"/><Relationship Id="rId3" Type="http://schemas.openxmlformats.org/officeDocument/2006/relationships/vmlDrawing" Target="../drawings/vmlDrawing3.vml"/><Relationship Id="rId21" Type="http://schemas.openxmlformats.org/officeDocument/2006/relationships/ctrlProp" Target="../ctrlProps/ctrlProp104.xml"/><Relationship Id="rId34" Type="http://schemas.openxmlformats.org/officeDocument/2006/relationships/ctrlProp" Target="../ctrlProps/ctrlProp117.xml"/><Relationship Id="rId7" Type="http://schemas.openxmlformats.org/officeDocument/2006/relationships/ctrlProp" Target="../ctrlProps/ctrlProp90.xml"/><Relationship Id="rId12" Type="http://schemas.openxmlformats.org/officeDocument/2006/relationships/ctrlProp" Target="../ctrlProps/ctrlProp95.xml"/><Relationship Id="rId17" Type="http://schemas.openxmlformats.org/officeDocument/2006/relationships/ctrlProp" Target="../ctrlProps/ctrlProp100.xml"/><Relationship Id="rId25" Type="http://schemas.openxmlformats.org/officeDocument/2006/relationships/ctrlProp" Target="../ctrlProps/ctrlProp108.xml"/><Relationship Id="rId33" Type="http://schemas.openxmlformats.org/officeDocument/2006/relationships/ctrlProp" Target="../ctrlProps/ctrlProp116.xml"/><Relationship Id="rId38" Type="http://schemas.openxmlformats.org/officeDocument/2006/relationships/comments" Target="../comments3.xml"/><Relationship Id="rId2" Type="http://schemas.openxmlformats.org/officeDocument/2006/relationships/drawing" Target="../drawings/drawing4.xml"/><Relationship Id="rId16" Type="http://schemas.openxmlformats.org/officeDocument/2006/relationships/ctrlProp" Target="../ctrlProps/ctrlProp99.xml"/><Relationship Id="rId20" Type="http://schemas.openxmlformats.org/officeDocument/2006/relationships/ctrlProp" Target="../ctrlProps/ctrlProp103.xml"/><Relationship Id="rId29" Type="http://schemas.openxmlformats.org/officeDocument/2006/relationships/ctrlProp" Target="../ctrlProps/ctrlProp112.xml"/><Relationship Id="rId1" Type="http://schemas.openxmlformats.org/officeDocument/2006/relationships/printerSettings" Target="../printerSettings/printerSettings4.bin"/><Relationship Id="rId6" Type="http://schemas.openxmlformats.org/officeDocument/2006/relationships/ctrlProp" Target="../ctrlProps/ctrlProp89.xml"/><Relationship Id="rId11" Type="http://schemas.openxmlformats.org/officeDocument/2006/relationships/ctrlProp" Target="../ctrlProps/ctrlProp94.xml"/><Relationship Id="rId24" Type="http://schemas.openxmlformats.org/officeDocument/2006/relationships/ctrlProp" Target="../ctrlProps/ctrlProp107.xml"/><Relationship Id="rId32" Type="http://schemas.openxmlformats.org/officeDocument/2006/relationships/ctrlProp" Target="../ctrlProps/ctrlProp115.xml"/><Relationship Id="rId37" Type="http://schemas.openxmlformats.org/officeDocument/2006/relationships/ctrlProp" Target="../ctrlProps/ctrlProp120.xml"/><Relationship Id="rId5" Type="http://schemas.openxmlformats.org/officeDocument/2006/relationships/ctrlProp" Target="../ctrlProps/ctrlProp88.xml"/><Relationship Id="rId15" Type="http://schemas.openxmlformats.org/officeDocument/2006/relationships/ctrlProp" Target="../ctrlProps/ctrlProp98.xml"/><Relationship Id="rId23" Type="http://schemas.openxmlformats.org/officeDocument/2006/relationships/ctrlProp" Target="../ctrlProps/ctrlProp106.xml"/><Relationship Id="rId28" Type="http://schemas.openxmlformats.org/officeDocument/2006/relationships/ctrlProp" Target="../ctrlProps/ctrlProp111.xml"/><Relationship Id="rId36" Type="http://schemas.openxmlformats.org/officeDocument/2006/relationships/ctrlProp" Target="../ctrlProps/ctrlProp119.xml"/><Relationship Id="rId10" Type="http://schemas.openxmlformats.org/officeDocument/2006/relationships/ctrlProp" Target="../ctrlProps/ctrlProp93.xml"/><Relationship Id="rId19" Type="http://schemas.openxmlformats.org/officeDocument/2006/relationships/ctrlProp" Target="../ctrlProps/ctrlProp102.xml"/><Relationship Id="rId31" Type="http://schemas.openxmlformats.org/officeDocument/2006/relationships/ctrlProp" Target="../ctrlProps/ctrlProp114.xml"/><Relationship Id="rId4" Type="http://schemas.openxmlformats.org/officeDocument/2006/relationships/ctrlProp" Target="../ctrlProps/ctrlProp87.xml"/><Relationship Id="rId9" Type="http://schemas.openxmlformats.org/officeDocument/2006/relationships/ctrlProp" Target="../ctrlProps/ctrlProp92.xml"/><Relationship Id="rId14" Type="http://schemas.openxmlformats.org/officeDocument/2006/relationships/ctrlProp" Target="../ctrlProps/ctrlProp97.xml"/><Relationship Id="rId22" Type="http://schemas.openxmlformats.org/officeDocument/2006/relationships/ctrlProp" Target="../ctrlProps/ctrlProp105.xml"/><Relationship Id="rId27" Type="http://schemas.openxmlformats.org/officeDocument/2006/relationships/ctrlProp" Target="../ctrlProps/ctrlProp110.xml"/><Relationship Id="rId30" Type="http://schemas.openxmlformats.org/officeDocument/2006/relationships/ctrlProp" Target="../ctrlProps/ctrlProp113.xml"/><Relationship Id="rId35" Type="http://schemas.openxmlformats.org/officeDocument/2006/relationships/ctrlProp" Target="../ctrlProps/ctrlProp11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5.xml"/><Relationship Id="rId3" Type="http://schemas.openxmlformats.org/officeDocument/2006/relationships/vmlDrawing" Target="../drawings/vmlDrawing4.vml"/><Relationship Id="rId7" Type="http://schemas.openxmlformats.org/officeDocument/2006/relationships/ctrlProp" Target="../ctrlProps/ctrlProp12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3.xml"/><Relationship Id="rId5" Type="http://schemas.openxmlformats.org/officeDocument/2006/relationships/ctrlProp" Target="../ctrlProps/ctrlProp122.xml"/><Relationship Id="rId4" Type="http://schemas.openxmlformats.org/officeDocument/2006/relationships/ctrlProp" Target="../ctrlProps/ctrlProp121.xml"/><Relationship Id="rId9"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5.xml"/><Relationship Id="rId4" Type="http://schemas.openxmlformats.org/officeDocument/2006/relationships/ctrlProp" Target="../ctrlProps/ctrlProp12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31.xml"/><Relationship Id="rId13" Type="http://schemas.openxmlformats.org/officeDocument/2006/relationships/ctrlProp" Target="../ctrlProps/ctrlProp136.xml"/><Relationship Id="rId18" Type="http://schemas.openxmlformats.org/officeDocument/2006/relationships/ctrlProp" Target="../ctrlProps/ctrlProp141.xml"/><Relationship Id="rId3" Type="http://schemas.openxmlformats.org/officeDocument/2006/relationships/vmlDrawing" Target="../drawings/vmlDrawing6.vml"/><Relationship Id="rId21" Type="http://schemas.openxmlformats.org/officeDocument/2006/relationships/ctrlProp" Target="../ctrlProps/ctrlProp144.xml"/><Relationship Id="rId7" Type="http://schemas.openxmlformats.org/officeDocument/2006/relationships/ctrlProp" Target="../ctrlProps/ctrlProp130.xml"/><Relationship Id="rId12" Type="http://schemas.openxmlformats.org/officeDocument/2006/relationships/ctrlProp" Target="../ctrlProps/ctrlProp135.xml"/><Relationship Id="rId17" Type="http://schemas.openxmlformats.org/officeDocument/2006/relationships/ctrlProp" Target="../ctrlProps/ctrlProp140.xml"/><Relationship Id="rId2" Type="http://schemas.openxmlformats.org/officeDocument/2006/relationships/drawing" Target="../drawings/drawing7.xml"/><Relationship Id="rId16" Type="http://schemas.openxmlformats.org/officeDocument/2006/relationships/ctrlProp" Target="../ctrlProps/ctrlProp139.xml"/><Relationship Id="rId20" Type="http://schemas.openxmlformats.org/officeDocument/2006/relationships/ctrlProp" Target="../ctrlProps/ctrlProp143.xml"/><Relationship Id="rId1" Type="http://schemas.openxmlformats.org/officeDocument/2006/relationships/printerSettings" Target="../printerSettings/printerSettings7.bin"/><Relationship Id="rId6" Type="http://schemas.openxmlformats.org/officeDocument/2006/relationships/ctrlProp" Target="../ctrlProps/ctrlProp129.xml"/><Relationship Id="rId11" Type="http://schemas.openxmlformats.org/officeDocument/2006/relationships/ctrlProp" Target="../ctrlProps/ctrlProp134.xml"/><Relationship Id="rId24" Type="http://schemas.openxmlformats.org/officeDocument/2006/relationships/comments" Target="../comments6.xml"/><Relationship Id="rId5" Type="http://schemas.openxmlformats.org/officeDocument/2006/relationships/ctrlProp" Target="../ctrlProps/ctrlProp128.xml"/><Relationship Id="rId15" Type="http://schemas.openxmlformats.org/officeDocument/2006/relationships/ctrlProp" Target="../ctrlProps/ctrlProp138.xml"/><Relationship Id="rId23" Type="http://schemas.openxmlformats.org/officeDocument/2006/relationships/ctrlProp" Target="../ctrlProps/ctrlProp146.xml"/><Relationship Id="rId10" Type="http://schemas.openxmlformats.org/officeDocument/2006/relationships/ctrlProp" Target="../ctrlProps/ctrlProp133.xml"/><Relationship Id="rId19" Type="http://schemas.openxmlformats.org/officeDocument/2006/relationships/ctrlProp" Target="../ctrlProps/ctrlProp142.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trlProp" Target="../ctrlProps/ctrlProp137.xml"/><Relationship Id="rId22" Type="http://schemas.openxmlformats.org/officeDocument/2006/relationships/ctrlProp" Target="../ctrlProps/ctrlProp14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41"/>
  <sheetViews>
    <sheetView showGridLines="0" showRowColHeaders="0" tabSelected="1" zoomScaleNormal="100" workbookViewId="0">
      <selection activeCell="C3" sqref="C3:H3"/>
    </sheetView>
  </sheetViews>
  <sheetFormatPr defaultColWidth="9.7109375" defaultRowHeight="16.5"/>
  <cols>
    <col min="1" max="16384" width="9.7109375" style="1"/>
  </cols>
  <sheetData>
    <row r="1" spans="1:10" ht="26.65" customHeight="1">
      <c r="A1" s="626"/>
      <c r="B1" s="627"/>
      <c r="C1" s="613" t="s">
        <v>0</v>
      </c>
      <c r="D1" s="613"/>
      <c r="E1" s="613"/>
      <c r="F1" s="613"/>
      <c r="G1" s="613"/>
      <c r="H1" s="614"/>
      <c r="I1" s="621"/>
      <c r="J1" s="612"/>
    </row>
    <row r="2" spans="1:10" ht="26.65" customHeight="1">
      <c r="A2" s="626"/>
      <c r="B2" s="627"/>
      <c r="C2" s="615" t="s">
        <v>1</v>
      </c>
      <c r="D2" s="615"/>
      <c r="E2" s="615"/>
      <c r="F2" s="615"/>
      <c r="G2" s="615"/>
      <c r="H2" s="616"/>
      <c r="I2" s="621"/>
      <c r="J2" s="612"/>
    </row>
    <row r="3" spans="1:10" ht="26.65" customHeight="1" thickBot="1">
      <c r="A3" s="624">
        <v>2017</v>
      </c>
      <c r="B3" s="625"/>
      <c r="C3" s="617" t="s">
        <v>576</v>
      </c>
      <c r="D3" s="617"/>
      <c r="E3" s="617"/>
      <c r="F3" s="617"/>
      <c r="G3" s="617"/>
      <c r="H3" s="618"/>
      <c r="I3" s="622"/>
      <c r="J3" s="623"/>
    </row>
    <row r="4" spans="1:10" ht="17.25" thickTop="1"/>
    <row r="11" spans="1:10" ht="22.5">
      <c r="A11" s="628" t="s">
        <v>2</v>
      </c>
      <c r="B11" s="628"/>
      <c r="C11" s="628"/>
      <c r="D11" s="628"/>
      <c r="E11" s="628"/>
      <c r="F11" s="628"/>
      <c r="G11" s="628"/>
      <c r="H11" s="628"/>
      <c r="I11" s="628"/>
      <c r="J11" s="628"/>
    </row>
    <row r="14" spans="1:10" ht="18">
      <c r="A14" s="619" t="s">
        <v>577</v>
      </c>
      <c r="B14" s="619"/>
      <c r="C14" s="619"/>
      <c r="D14" s="619"/>
      <c r="E14" s="619"/>
      <c r="F14" s="619"/>
      <c r="G14" s="619"/>
      <c r="H14" s="619"/>
      <c r="I14" s="619"/>
      <c r="J14" s="619"/>
    </row>
    <row r="15" spans="1:10" ht="18">
      <c r="A15" s="619" t="s">
        <v>3</v>
      </c>
      <c r="B15" s="619"/>
      <c r="C15" s="619"/>
      <c r="D15" s="619"/>
      <c r="E15" s="619"/>
      <c r="F15" s="619"/>
      <c r="G15" s="619"/>
      <c r="H15" s="619"/>
      <c r="I15" s="619"/>
      <c r="J15" s="619"/>
    </row>
    <row r="20" spans="1:10" ht="21">
      <c r="A20" s="620" t="s">
        <v>4</v>
      </c>
      <c r="B20" s="620"/>
      <c r="C20" s="620"/>
      <c r="D20" s="620"/>
      <c r="E20" s="620"/>
      <c r="F20" s="620"/>
      <c r="G20" s="620"/>
      <c r="H20" s="620"/>
      <c r="I20" s="620"/>
      <c r="J20" s="620"/>
    </row>
    <row r="23" spans="1:10">
      <c r="A23" s="612" t="s">
        <v>5</v>
      </c>
      <c r="B23" s="612"/>
      <c r="C23" s="612"/>
      <c r="D23" s="612"/>
      <c r="E23" s="612"/>
      <c r="F23" s="612"/>
      <c r="G23" s="612"/>
      <c r="H23" s="612"/>
      <c r="I23" s="612"/>
      <c r="J23" s="612"/>
    </row>
    <row r="24" spans="1:10">
      <c r="A24" s="612" t="s">
        <v>0</v>
      </c>
      <c r="B24" s="612"/>
      <c r="C24" s="612"/>
      <c r="D24" s="612"/>
      <c r="E24" s="612"/>
      <c r="F24" s="612"/>
      <c r="G24" s="612"/>
      <c r="H24" s="612"/>
      <c r="I24" s="612"/>
      <c r="J24" s="612"/>
    </row>
    <row r="25" spans="1:10">
      <c r="A25" s="612" t="s">
        <v>6</v>
      </c>
      <c r="B25" s="612"/>
      <c r="C25" s="612"/>
      <c r="D25" s="612"/>
      <c r="E25" s="612"/>
      <c r="F25" s="612"/>
      <c r="G25" s="612"/>
      <c r="H25" s="612"/>
      <c r="I25" s="612"/>
      <c r="J25" s="612"/>
    </row>
    <row r="26" spans="1:10">
      <c r="A26" s="612" t="s">
        <v>7</v>
      </c>
      <c r="B26" s="612"/>
      <c r="C26" s="612"/>
      <c r="D26" s="612"/>
      <c r="E26" s="612"/>
      <c r="F26" s="612"/>
      <c r="G26" s="612"/>
      <c r="H26" s="612"/>
      <c r="I26" s="612"/>
      <c r="J26" s="612"/>
    </row>
    <row r="31" spans="1:10">
      <c r="A31" s="228"/>
      <c r="B31" s="228"/>
      <c r="C31" s="228"/>
      <c r="D31" s="228"/>
      <c r="E31" s="228"/>
      <c r="F31" s="228"/>
      <c r="G31" s="228"/>
      <c r="H31" s="228"/>
      <c r="I31" s="228"/>
      <c r="J31" s="228"/>
    </row>
    <row r="32" spans="1:10" s="227" customFormat="1" ht="37.15" customHeight="1">
      <c r="A32" s="630" t="s">
        <v>8</v>
      </c>
      <c r="B32" s="630"/>
      <c r="C32" s="630"/>
      <c r="D32" s="630"/>
      <c r="E32" s="630"/>
      <c r="F32" s="630"/>
      <c r="G32" s="630"/>
      <c r="H32" s="630"/>
      <c r="I32" s="630"/>
      <c r="J32" s="630"/>
    </row>
    <row r="33" spans="1:10" s="227" customFormat="1" ht="37.15" customHeight="1">
      <c r="A33" s="630"/>
      <c r="B33" s="630"/>
      <c r="C33" s="630"/>
      <c r="D33" s="630"/>
      <c r="E33" s="630"/>
      <c r="F33" s="630"/>
      <c r="G33" s="630"/>
      <c r="H33" s="630"/>
      <c r="I33" s="630"/>
      <c r="J33" s="630"/>
    </row>
    <row r="34" spans="1:10">
      <c r="A34" s="228"/>
      <c r="B34" s="228"/>
      <c r="C34" s="228"/>
      <c r="D34" s="228"/>
      <c r="E34" s="228"/>
      <c r="F34" s="228"/>
      <c r="G34" s="228"/>
      <c r="H34" s="228"/>
      <c r="I34" s="228"/>
      <c r="J34" s="228"/>
    </row>
    <row r="35" spans="1:10">
      <c r="A35" s="629" t="s">
        <v>578</v>
      </c>
      <c r="B35" s="629"/>
      <c r="C35" s="629"/>
      <c r="D35" s="629"/>
      <c r="E35" s="629"/>
      <c r="F35" s="629"/>
      <c r="G35" s="629"/>
      <c r="H35" s="629"/>
      <c r="I35" s="629"/>
      <c r="J35" s="629"/>
    </row>
    <row r="36" spans="1:10">
      <c r="A36" s="629" t="s">
        <v>9</v>
      </c>
      <c r="B36" s="629"/>
      <c r="C36" s="629"/>
      <c r="D36" s="629"/>
      <c r="E36" s="629"/>
      <c r="F36" s="629"/>
      <c r="G36" s="629"/>
      <c r="H36" s="629"/>
      <c r="I36" s="629"/>
      <c r="J36" s="629"/>
    </row>
    <row r="37" spans="1:10">
      <c r="A37" s="629" t="s">
        <v>10</v>
      </c>
      <c r="B37" s="629"/>
      <c r="C37" s="629"/>
      <c r="D37" s="629"/>
      <c r="E37" s="629"/>
      <c r="F37" s="629"/>
      <c r="G37" s="629"/>
      <c r="H37" s="629"/>
      <c r="I37" s="629"/>
      <c r="J37" s="629"/>
    </row>
    <row r="38" spans="1:10">
      <c r="A38" s="229"/>
      <c r="B38" s="229"/>
      <c r="C38" s="229"/>
      <c r="D38" s="229"/>
      <c r="E38" s="229"/>
      <c r="F38" s="229"/>
      <c r="G38" s="229"/>
      <c r="H38" s="229"/>
      <c r="I38" s="229"/>
      <c r="J38" s="229"/>
    </row>
    <row r="39" spans="1:10">
      <c r="E39" s="612"/>
      <c r="F39" s="612"/>
    </row>
    <row r="40" spans="1:10">
      <c r="E40" s="612"/>
      <c r="F40" s="612"/>
    </row>
    <row r="41" spans="1:10">
      <c r="E41" s="612"/>
      <c r="F41" s="612"/>
    </row>
  </sheetData>
  <sheetProtection algorithmName="SHA-512" hashValue="wxyju1eWTRPR3XFU1/TOi0OzW2WvfRIPqmzRHc1o1kx+uucezFWJgZODvOL9A/DNpL3P/uOFBaz9wTSLvZrxYw==" saltValue="vWqsBELAL3qdiloIRgDXlg==" spinCount="100000" sheet="1" objects="1" scenarios="1"/>
  <mergeCells count="19">
    <mergeCell ref="A37:J37"/>
    <mergeCell ref="E39:F41"/>
    <mergeCell ref="A32:J33"/>
    <mergeCell ref="A35:J35"/>
    <mergeCell ref="A36:J36"/>
    <mergeCell ref="A26:J26"/>
    <mergeCell ref="C1:H1"/>
    <mergeCell ref="C2:H2"/>
    <mergeCell ref="C3:H3"/>
    <mergeCell ref="A15:J15"/>
    <mergeCell ref="A20:J20"/>
    <mergeCell ref="A23:J23"/>
    <mergeCell ref="A24:J24"/>
    <mergeCell ref="A25:J25"/>
    <mergeCell ref="I1:J3"/>
    <mergeCell ref="A3:B3"/>
    <mergeCell ref="A1:B2"/>
    <mergeCell ref="A11:J11"/>
    <mergeCell ref="A14:J14"/>
  </mergeCells>
  <printOptions horizontalCentered="1"/>
  <pageMargins left="0.25" right="0.25" top="0.5" bottom="0.5" header="0.25" footer="0.25"/>
  <pageSetup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showGridLines="0" showRowColHeaders="0" topLeftCell="B1" workbookViewId="0">
      <selection activeCell="L23" sqref="L23"/>
    </sheetView>
  </sheetViews>
  <sheetFormatPr defaultColWidth="8.85546875" defaultRowHeight="16.5"/>
  <cols>
    <col min="1" max="1" width="4.7109375" style="1" hidden="1" customWidth="1"/>
    <col min="2" max="10" width="8.85546875" style="1"/>
    <col min="11" max="11" width="1.7109375" style="1" customWidth="1"/>
    <col min="12" max="12" width="18.7109375" style="1" customWidth="1"/>
    <col min="13" max="16384" width="8.85546875" style="1"/>
  </cols>
  <sheetData>
    <row r="1" spans="2:14" ht="21">
      <c r="B1" s="181"/>
      <c r="C1" s="182"/>
      <c r="D1" s="613" t="s">
        <v>0</v>
      </c>
      <c r="E1" s="613"/>
      <c r="F1" s="613"/>
      <c r="G1" s="613"/>
      <c r="H1" s="613"/>
      <c r="I1" s="613"/>
      <c r="J1" s="613"/>
      <c r="K1" s="613"/>
      <c r="L1" s="614"/>
      <c r="M1" s="787" t="s">
        <v>11</v>
      </c>
      <c r="N1" s="788"/>
    </row>
    <row r="2" spans="2:14" ht="18">
      <c r="B2" s="854"/>
      <c r="C2" s="855"/>
      <c r="D2" s="613" t="s">
        <v>1</v>
      </c>
      <c r="E2" s="613"/>
      <c r="F2" s="613"/>
      <c r="G2" s="613"/>
      <c r="H2" s="613"/>
      <c r="I2" s="613"/>
      <c r="J2" s="613"/>
      <c r="K2" s="613"/>
      <c r="L2" s="614"/>
      <c r="M2" s="812" t="s">
        <v>497</v>
      </c>
      <c r="N2" s="813"/>
    </row>
    <row r="3" spans="2:14" ht="21.75" thickBot="1">
      <c r="B3" s="749" t="s">
        <v>575</v>
      </c>
      <c r="C3" s="625"/>
      <c r="D3" s="673"/>
      <c r="E3" s="673"/>
      <c r="F3" s="673"/>
      <c r="G3" s="673"/>
      <c r="H3" s="673"/>
      <c r="I3" s="673"/>
      <c r="J3" s="673"/>
      <c r="K3" s="673"/>
      <c r="L3" s="674"/>
      <c r="M3" s="814" t="s">
        <v>12</v>
      </c>
      <c r="N3" s="815"/>
    </row>
    <row r="4" spans="2:14" ht="7.5" customHeight="1" thickTop="1"/>
    <row r="5" spans="2:14" ht="18" thickBot="1">
      <c r="B5" s="784" t="s">
        <v>35</v>
      </c>
      <c r="C5" s="784"/>
      <c r="D5" s="796" t="str">
        <f>IF('1-2'!C9="","",'1-2'!C9)</f>
        <v/>
      </c>
      <c r="E5" s="796"/>
      <c r="F5" s="796"/>
      <c r="G5" s="796"/>
      <c r="H5" s="796"/>
      <c r="I5" s="796"/>
      <c r="J5" s="796"/>
      <c r="K5" s="796"/>
      <c r="L5" s="238" t="s">
        <v>13</v>
      </c>
      <c r="M5" s="786" t="str">
        <f>IF('1-2'!B7="","",'1-2'!B7)</f>
        <v/>
      </c>
      <c r="N5" s="786"/>
    </row>
    <row r="6" spans="2:14" ht="7.5" customHeight="1" thickBot="1">
      <c r="B6" s="2"/>
      <c r="C6" s="2"/>
      <c r="D6" s="2"/>
      <c r="E6" s="2"/>
      <c r="F6" s="2"/>
      <c r="G6" s="2"/>
      <c r="H6" s="2"/>
      <c r="I6" s="2"/>
      <c r="J6" s="2"/>
      <c r="K6" s="2"/>
      <c r="L6" s="2"/>
      <c r="M6" s="2"/>
      <c r="N6" s="2"/>
    </row>
    <row r="7" spans="2:14" ht="7.5" customHeight="1" thickTop="1">
      <c r="B7" s="134"/>
      <c r="C7" s="134"/>
      <c r="D7" s="134"/>
      <c r="E7" s="134"/>
      <c r="F7" s="134"/>
      <c r="G7" s="134"/>
      <c r="H7" s="134"/>
      <c r="I7" s="134"/>
      <c r="J7" s="134"/>
      <c r="K7" s="134"/>
      <c r="L7" s="134"/>
      <c r="M7" s="135"/>
      <c r="N7" s="135"/>
    </row>
    <row r="8" spans="2:14" ht="17.25">
      <c r="B8" s="183" t="s">
        <v>302</v>
      </c>
      <c r="C8" s="183"/>
      <c r="D8" s="183"/>
      <c r="E8" s="183"/>
      <c r="F8" s="183"/>
      <c r="G8" s="183"/>
      <c r="H8" s="183"/>
      <c r="I8" s="183"/>
      <c r="J8" s="183"/>
      <c r="K8" s="183"/>
      <c r="L8" s="183"/>
      <c r="M8" s="183"/>
      <c r="N8" s="183"/>
    </row>
    <row r="9" spans="2:14">
      <c r="B9" s="134"/>
      <c r="C9" s="134"/>
      <c r="D9" s="134"/>
      <c r="E9" s="134"/>
      <c r="F9" s="134"/>
      <c r="G9" s="134"/>
      <c r="H9" s="134"/>
      <c r="I9" s="134"/>
      <c r="J9" s="134"/>
      <c r="K9" s="134"/>
      <c r="L9" s="134"/>
      <c r="M9" s="134"/>
      <c r="N9" s="134"/>
    </row>
    <row r="10" spans="2:14">
      <c r="B10" s="853" t="s">
        <v>303</v>
      </c>
      <c r="C10" s="853"/>
      <c r="D10" s="853"/>
      <c r="E10" s="853"/>
      <c r="F10" s="853"/>
      <c r="G10" s="853"/>
      <c r="H10" s="853"/>
      <c r="I10" s="853"/>
      <c r="J10" s="853"/>
      <c r="K10" s="853"/>
      <c r="L10" s="853"/>
      <c r="M10" s="853"/>
      <c r="N10" s="853"/>
    </row>
    <row r="11" spans="2:14">
      <c r="B11" s="853"/>
      <c r="C11" s="853"/>
      <c r="D11" s="853"/>
      <c r="E11" s="853"/>
      <c r="F11" s="853"/>
      <c r="G11" s="853"/>
      <c r="H11" s="853"/>
      <c r="I11" s="853"/>
      <c r="J11" s="853"/>
      <c r="K11" s="853"/>
      <c r="L11" s="853"/>
      <c r="M11" s="853"/>
      <c r="N11" s="853"/>
    </row>
    <row r="12" spans="2:14">
      <c r="B12" s="134"/>
      <c r="C12" s="370"/>
      <c r="D12" s="134"/>
      <c r="E12" s="134"/>
      <c r="F12" s="134"/>
      <c r="G12" s="134"/>
      <c r="H12" s="134"/>
      <c r="I12" s="134"/>
      <c r="J12" s="134"/>
      <c r="K12" s="134"/>
      <c r="L12" s="134"/>
      <c r="M12" s="134"/>
      <c r="N12" s="134"/>
    </row>
    <row r="13" spans="2:14">
      <c r="B13" s="134"/>
      <c r="C13" s="370" t="s">
        <v>304</v>
      </c>
      <c r="D13" s="134" t="s">
        <v>305</v>
      </c>
      <c r="E13" s="134"/>
      <c r="F13" s="134"/>
      <c r="G13" s="134"/>
      <c r="H13" s="134"/>
      <c r="I13" s="134"/>
      <c r="J13" s="134"/>
      <c r="K13" s="134"/>
      <c r="L13" s="600">
        <f>'8-11'!D138</f>
        <v>0</v>
      </c>
      <c r="M13" s="134"/>
      <c r="N13" s="134"/>
    </row>
    <row r="14" spans="2:14">
      <c r="B14" s="134"/>
      <c r="C14" s="370"/>
      <c r="D14" s="134" t="s">
        <v>306</v>
      </c>
      <c r="E14" s="134"/>
      <c r="F14" s="134"/>
      <c r="G14" s="134"/>
      <c r="H14" s="134"/>
      <c r="I14" s="134"/>
      <c r="J14" s="134"/>
      <c r="K14" s="134"/>
      <c r="L14" s="134"/>
      <c r="M14" s="134"/>
      <c r="N14" s="134"/>
    </row>
    <row r="15" spans="2:14">
      <c r="B15" s="134"/>
      <c r="C15" s="370"/>
      <c r="D15" s="134"/>
      <c r="E15" s="134"/>
      <c r="F15" s="134"/>
      <c r="G15" s="134"/>
      <c r="H15" s="134"/>
      <c r="I15" s="134"/>
      <c r="J15" s="134"/>
      <c r="K15" s="134"/>
      <c r="L15" s="134"/>
      <c r="M15" s="134"/>
      <c r="N15" s="134"/>
    </row>
    <row r="16" spans="2:14">
      <c r="B16" s="134"/>
      <c r="C16" s="370" t="s">
        <v>314</v>
      </c>
      <c r="D16" s="134" t="s">
        <v>307</v>
      </c>
      <c r="E16" s="134"/>
      <c r="F16" s="134"/>
      <c r="G16" s="134"/>
      <c r="H16" s="134"/>
      <c r="I16" s="134"/>
      <c r="J16" s="134"/>
      <c r="K16" s="370"/>
      <c r="L16" s="135"/>
      <c r="M16" s="134"/>
      <c r="N16" s="134"/>
    </row>
    <row r="17" spans="2:14">
      <c r="B17" s="134"/>
      <c r="C17" s="370"/>
      <c r="D17" s="134" t="s">
        <v>308</v>
      </c>
      <c r="E17" s="134"/>
      <c r="F17" s="134"/>
      <c r="G17" s="134"/>
      <c r="H17" s="134"/>
      <c r="I17" s="134"/>
      <c r="J17" s="134"/>
      <c r="K17" s="134"/>
      <c r="L17" s="134"/>
      <c r="M17" s="134"/>
      <c r="N17" s="134"/>
    </row>
    <row r="18" spans="2:14">
      <c r="B18" s="134"/>
      <c r="C18" s="370"/>
      <c r="D18" s="134" t="s">
        <v>309</v>
      </c>
      <c r="E18" s="134"/>
      <c r="F18" s="134"/>
      <c r="G18" s="134"/>
      <c r="H18" s="134"/>
      <c r="I18" s="134"/>
      <c r="J18" s="134"/>
      <c r="K18" s="370" t="s">
        <v>159</v>
      </c>
      <c r="L18" s="601">
        <f>'7'!H44-('7'!H11+'7'!H26)</f>
        <v>0</v>
      </c>
      <c r="M18" s="134"/>
      <c r="N18" s="134"/>
    </row>
    <row r="19" spans="2:14" ht="6" customHeight="1" thickBot="1">
      <c r="B19" s="134"/>
      <c r="C19" s="370"/>
      <c r="D19" s="134"/>
      <c r="E19" s="134"/>
      <c r="F19" s="134"/>
      <c r="G19" s="134"/>
      <c r="H19" s="134"/>
      <c r="I19" s="134"/>
      <c r="J19" s="134"/>
      <c r="K19" s="134"/>
      <c r="L19" s="371"/>
      <c r="M19" s="134"/>
      <c r="N19" s="134"/>
    </row>
    <row r="20" spans="2:14" ht="17.25" thickTop="1">
      <c r="B20" s="134"/>
      <c r="C20" s="370" t="s">
        <v>315</v>
      </c>
      <c r="D20" s="134" t="s">
        <v>310</v>
      </c>
      <c r="E20" s="134"/>
      <c r="F20" s="134"/>
      <c r="G20" s="134"/>
      <c r="H20" s="134"/>
      <c r="I20" s="134"/>
      <c r="J20" s="134"/>
      <c r="K20" s="370" t="s">
        <v>160</v>
      </c>
      <c r="L20" s="602">
        <f>L13-L18</f>
        <v>0</v>
      </c>
      <c r="M20" s="134"/>
      <c r="N20" s="134"/>
    </row>
    <row r="21" spans="2:14">
      <c r="B21" s="134"/>
      <c r="C21" s="370"/>
      <c r="D21" s="134"/>
      <c r="E21" s="134"/>
      <c r="F21" s="134"/>
      <c r="G21" s="134"/>
      <c r="H21" s="134"/>
      <c r="I21" s="134"/>
      <c r="J21" s="134"/>
      <c r="K21" s="134"/>
      <c r="L21" s="134"/>
      <c r="M21" s="134"/>
      <c r="N21" s="134"/>
    </row>
    <row r="22" spans="2:14">
      <c r="B22" s="134"/>
      <c r="C22" s="370"/>
      <c r="D22" s="134"/>
      <c r="E22" s="134"/>
      <c r="F22" s="134"/>
      <c r="G22" s="134"/>
      <c r="H22" s="134"/>
      <c r="I22" s="134"/>
      <c r="J22" s="134"/>
      <c r="K22" s="134"/>
      <c r="L22" s="134"/>
      <c r="M22" s="134"/>
      <c r="N22" s="134"/>
    </row>
    <row r="23" spans="2:14">
      <c r="B23" s="134"/>
      <c r="C23" s="370" t="s">
        <v>316</v>
      </c>
      <c r="D23" s="134" t="s">
        <v>311</v>
      </c>
      <c r="E23" s="134"/>
      <c r="F23" s="134"/>
      <c r="G23" s="134"/>
      <c r="H23" s="134"/>
      <c r="I23" s="134"/>
      <c r="J23" s="134"/>
      <c r="K23" s="370" t="s">
        <v>312</v>
      </c>
      <c r="L23" s="372">
        <v>1</v>
      </c>
      <c r="M23" s="134"/>
      <c r="N23" s="134"/>
    </row>
    <row r="24" spans="2:14" ht="6" customHeight="1" thickBot="1">
      <c r="B24" s="134"/>
      <c r="C24" s="370"/>
      <c r="D24" s="134"/>
      <c r="E24" s="134"/>
      <c r="F24" s="134"/>
      <c r="G24" s="134"/>
      <c r="H24" s="134"/>
      <c r="I24" s="134"/>
      <c r="J24" s="134"/>
      <c r="K24" s="134"/>
      <c r="L24" s="373"/>
      <c r="M24" s="134"/>
      <c r="N24" s="134"/>
    </row>
    <row r="25" spans="2:14">
      <c r="B25" s="134"/>
      <c r="C25" s="370"/>
      <c r="D25" s="134"/>
      <c r="E25" s="134"/>
      <c r="F25" s="134"/>
      <c r="G25" s="134"/>
      <c r="H25" s="134"/>
      <c r="I25" s="134"/>
      <c r="J25" s="134"/>
      <c r="K25" s="134"/>
      <c r="L25" s="134"/>
      <c r="M25" s="134"/>
      <c r="N25" s="134"/>
    </row>
    <row r="26" spans="2:14">
      <c r="B26" s="134"/>
      <c r="C26" s="370" t="s">
        <v>317</v>
      </c>
      <c r="D26" s="134" t="s">
        <v>313</v>
      </c>
      <c r="E26" s="134"/>
      <c r="F26" s="134"/>
      <c r="G26" s="134"/>
      <c r="H26" s="134"/>
      <c r="I26" s="134"/>
      <c r="J26" s="134"/>
      <c r="K26" s="370" t="s">
        <v>312</v>
      </c>
      <c r="L26" s="374">
        <v>0.99990000000000001</v>
      </c>
      <c r="M26" s="134"/>
      <c r="N26" s="134"/>
    </row>
    <row r="27" spans="2:14" ht="6" customHeight="1" thickBot="1">
      <c r="B27" s="134"/>
      <c r="C27" s="370"/>
      <c r="D27" s="134"/>
      <c r="E27" s="134"/>
      <c r="F27" s="134"/>
      <c r="G27" s="134"/>
      <c r="H27" s="134"/>
      <c r="I27" s="134"/>
      <c r="J27" s="134"/>
      <c r="K27" s="134"/>
      <c r="L27" s="371"/>
      <c r="M27" s="134"/>
      <c r="N27" s="134"/>
    </row>
    <row r="28" spans="2:14" ht="17.25" thickTop="1">
      <c r="B28" s="134"/>
      <c r="C28" s="370"/>
      <c r="D28" s="134"/>
      <c r="E28" s="134"/>
      <c r="F28" s="134"/>
      <c r="G28" s="134"/>
      <c r="H28" s="134"/>
      <c r="I28" s="134"/>
      <c r="J28" s="134"/>
      <c r="K28" s="134"/>
      <c r="L28" s="134"/>
      <c r="M28" s="134"/>
      <c r="N28" s="134"/>
    </row>
    <row r="29" spans="2:14" ht="17.25" thickBot="1">
      <c r="B29" s="134"/>
      <c r="C29" s="370" t="s">
        <v>320</v>
      </c>
      <c r="D29" s="134" t="s">
        <v>318</v>
      </c>
      <c r="E29" s="134"/>
      <c r="F29" s="134"/>
      <c r="G29" s="134"/>
      <c r="H29" s="134"/>
      <c r="I29" s="134"/>
      <c r="J29" s="134"/>
      <c r="K29" s="370" t="s">
        <v>160</v>
      </c>
      <c r="L29" s="603">
        <f>L20/L23/L26</f>
        <v>0</v>
      </c>
      <c r="M29" s="134"/>
      <c r="N29" s="134"/>
    </row>
    <row r="30" spans="2:14" ht="17.25" thickTop="1">
      <c r="B30" s="134"/>
      <c r="C30" s="370"/>
      <c r="D30" s="134"/>
      <c r="E30" s="134"/>
      <c r="F30" s="134"/>
      <c r="G30" s="134"/>
      <c r="H30" s="134"/>
      <c r="I30" s="134"/>
      <c r="J30" s="134"/>
      <c r="K30" s="134"/>
      <c r="L30" s="134"/>
      <c r="M30" s="134"/>
      <c r="N30" s="134"/>
    </row>
    <row r="31" spans="2:14">
      <c r="B31" s="134"/>
      <c r="C31" s="370" t="s">
        <v>321</v>
      </c>
      <c r="D31" s="134" t="s">
        <v>319</v>
      </c>
      <c r="E31" s="134"/>
      <c r="F31" s="134"/>
      <c r="G31" s="134"/>
      <c r="H31" s="134"/>
      <c r="I31" s="134"/>
      <c r="J31" s="134"/>
      <c r="K31" s="370" t="s">
        <v>160</v>
      </c>
      <c r="L31" s="602">
        <f>L29/10</f>
        <v>0</v>
      </c>
      <c r="M31" s="134"/>
      <c r="N31" s="134"/>
    </row>
    <row r="32" spans="2:14">
      <c r="B32" s="134"/>
      <c r="C32" s="370"/>
      <c r="D32" s="134"/>
      <c r="E32" s="134"/>
      <c r="F32" s="134"/>
      <c r="G32" s="134"/>
      <c r="H32" s="134"/>
      <c r="I32" s="134"/>
      <c r="J32" s="134"/>
      <c r="K32" s="134"/>
      <c r="L32" s="134"/>
      <c r="M32" s="134"/>
      <c r="N32" s="134"/>
    </row>
    <row r="33" spans="2:14">
      <c r="B33" s="134"/>
      <c r="C33" s="134"/>
      <c r="D33" s="134"/>
      <c r="E33" s="134"/>
      <c r="F33" s="134"/>
      <c r="G33" s="134"/>
      <c r="H33" s="134"/>
      <c r="I33" s="134"/>
      <c r="J33" s="134"/>
      <c r="K33" s="134"/>
      <c r="L33" s="134"/>
      <c r="M33" s="134"/>
      <c r="N33" s="134"/>
    </row>
    <row r="34" spans="2:14" ht="17.25" thickBot="1">
      <c r="B34" s="134"/>
      <c r="C34" s="134"/>
      <c r="D34" s="134"/>
      <c r="E34" s="134"/>
      <c r="F34" s="134"/>
      <c r="G34" s="134"/>
      <c r="H34" s="134"/>
      <c r="I34" s="134"/>
      <c r="J34" s="134"/>
      <c r="K34" s="134"/>
      <c r="L34" s="134"/>
      <c r="M34" s="134"/>
      <c r="N34" s="134"/>
    </row>
    <row r="35" spans="2:14" ht="17.25" thickBot="1">
      <c r="B35" s="134"/>
      <c r="C35" s="134"/>
      <c r="D35" s="134" t="s">
        <v>322</v>
      </c>
      <c r="E35" s="134"/>
      <c r="F35" s="134"/>
      <c r="G35" s="134"/>
      <c r="H35" s="134"/>
      <c r="I35" s="134"/>
      <c r="J35" s="134"/>
      <c r="K35" s="134"/>
      <c r="L35" s="604">
        <f>L31</f>
        <v>0</v>
      </c>
      <c r="M35" s="134"/>
      <c r="N35" s="134"/>
    </row>
    <row r="36" spans="2:14" ht="17.25" thickBot="1">
      <c r="B36" s="134"/>
      <c r="C36" s="134"/>
      <c r="D36" s="134"/>
      <c r="E36" s="134"/>
      <c r="F36" s="134"/>
      <c r="G36" s="134"/>
      <c r="H36" s="134"/>
      <c r="I36" s="134"/>
      <c r="J36" s="134"/>
      <c r="K36" s="134"/>
      <c r="L36" s="134"/>
      <c r="M36" s="134"/>
      <c r="N36" s="134"/>
    </row>
    <row r="37" spans="2:14" ht="17.25" thickBot="1">
      <c r="B37" s="134"/>
      <c r="C37" s="134"/>
      <c r="D37" s="134" t="s">
        <v>323</v>
      </c>
      <c r="E37" s="134"/>
      <c r="F37" s="134"/>
      <c r="G37" s="134"/>
      <c r="H37" s="134"/>
      <c r="I37" s="134"/>
      <c r="J37" s="134"/>
      <c r="K37" s="134"/>
      <c r="L37" s="605">
        <f>'8-11'!E156</f>
        <v>0</v>
      </c>
      <c r="M37" s="134"/>
      <c r="N37" s="134"/>
    </row>
    <row r="38" spans="2:14">
      <c r="B38" s="134"/>
      <c r="C38" s="134"/>
      <c r="D38" s="134"/>
      <c r="E38" s="134"/>
      <c r="F38" s="134"/>
      <c r="G38" s="134"/>
      <c r="H38" s="134"/>
      <c r="I38" s="134"/>
      <c r="J38" s="134"/>
      <c r="K38" s="134"/>
      <c r="L38" s="134"/>
      <c r="M38" s="134"/>
      <c r="N38" s="134"/>
    </row>
    <row r="39" spans="2:14" ht="17.25" thickBot="1">
      <c r="B39" s="134"/>
      <c r="C39" s="134"/>
      <c r="D39" s="134"/>
      <c r="E39" s="134"/>
      <c r="F39" s="134"/>
      <c r="G39" s="134"/>
      <c r="H39" s="134"/>
      <c r="I39" s="134"/>
      <c r="J39" s="134"/>
      <c r="K39" s="134"/>
      <c r="L39" s="134"/>
      <c r="M39" s="134"/>
      <c r="N39" s="134"/>
    </row>
    <row r="40" spans="2:14" ht="17.25" thickBot="1">
      <c r="B40" s="134"/>
      <c r="C40" s="134"/>
      <c r="D40" s="73" t="s">
        <v>324</v>
      </c>
      <c r="E40" s="134"/>
      <c r="F40" s="134"/>
      <c r="G40" s="134"/>
      <c r="H40" s="134"/>
      <c r="I40" s="134"/>
      <c r="J40" s="73" t="s">
        <v>514</v>
      </c>
      <c r="K40" s="134"/>
      <c r="L40" s="606">
        <f>MIN(L35,L37)</f>
        <v>0</v>
      </c>
      <c r="M40" s="134"/>
      <c r="N40" s="134"/>
    </row>
    <row r="41" spans="2:14">
      <c r="B41" s="134"/>
      <c r="C41" s="134"/>
      <c r="D41" s="134"/>
      <c r="E41" s="134"/>
      <c r="F41" s="134"/>
      <c r="G41" s="134"/>
      <c r="H41" s="134"/>
      <c r="I41" s="134"/>
      <c r="J41" s="134"/>
      <c r="K41" s="134"/>
      <c r="L41" s="134"/>
      <c r="M41" s="134"/>
      <c r="N41" s="134"/>
    </row>
    <row r="42" spans="2:14">
      <c r="B42" s="134"/>
      <c r="C42" s="134"/>
      <c r="D42" s="134"/>
      <c r="E42" s="134"/>
      <c r="F42" s="134"/>
      <c r="G42" s="134"/>
      <c r="H42" s="134"/>
      <c r="I42" s="134"/>
      <c r="J42" s="134"/>
      <c r="K42" s="134"/>
      <c r="L42" s="134"/>
      <c r="M42" s="134"/>
      <c r="N42" s="134"/>
    </row>
    <row r="43" spans="2:14">
      <c r="B43" s="134"/>
      <c r="C43" s="134"/>
      <c r="D43" s="134"/>
      <c r="E43" s="134"/>
      <c r="F43" s="134"/>
      <c r="G43" s="134"/>
      <c r="H43" s="134"/>
      <c r="I43" s="134"/>
      <c r="J43" s="134"/>
      <c r="K43" s="134"/>
      <c r="L43" s="134"/>
      <c r="M43" s="134"/>
      <c r="N43" s="134"/>
    </row>
    <row r="44" spans="2:14">
      <c r="B44" s="134"/>
      <c r="C44" s="134"/>
      <c r="D44" s="134"/>
      <c r="E44" s="134"/>
      <c r="F44" s="134"/>
      <c r="G44" s="134"/>
      <c r="H44" s="134"/>
      <c r="I44" s="134"/>
      <c r="J44" s="134"/>
      <c r="K44" s="134"/>
      <c r="L44" s="134"/>
      <c r="M44" s="134"/>
      <c r="N44" s="134"/>
    </row>
    <row r="45" spans="2:14">
      <c r="B45" s="134"/>
      <c r="C45" s="134"/>
      <c r="D45" s="134"/>
      <c r="E45" s="134"/>
      <c r="F45" s="134"/>
      <c r="G45" s="134"/>
      <c r="H45" s="134"/>
      <c r="I45" s="134"/>
      <c r="J45" s="134"/>
      <c r="K45" s="134"/>
      <c r="L45" s="134"/>
      <c r="M45" s="134"/>
      <c r="N45" s="134"/>
    </row>
    <row r="46" spans="2:14">
      <c r="B46" s="134"/>
      <c r="C46" s="134"/>
      <c r="D46" s="134"/>
      <c r="E46" s="134"/>
      <c r="F46" s="134"/>
      <c r="G46" s="134"/>
      <c r="H46" s="134"/>
      <c r="I46" s="134"/>
      <c r="J46" s="134"/>
      <c r="K46" s="134"/>
      <c r="L46" s="134"/>
      <c r="M46" s="134"/>
      <c r="N46" s="134"/>
    </row>
    <row r="47" spans="2:14">
      <c r="B47" s="134"/>
      <c r="C47" s="134"/>
      <c r="D47" s="134"/>
      <c r="E47" s="134"/>
      <c r="F47" s="134"/>
      <c r="G47" s="134"/>
      <c r="H47" s="134"/>
      <c r="I47" s="134"/>
      <c r="J47" s="134"/>
      <c r="K47" s="134"/>
      <c r="L47" s="134"/>
      <c r="M47" s="134"/>
      <c r="N47" s="134"/>
    </row>
    <row r="48" spans="2:14">
      <c r="B48" s="134"/>
      <c r="C48" s="134"/>
      <c r="D48" s="134"/>
      <c r="E48" s="134"/>
      <c r="F48" s="134"/>
      <c r="G48" s="134"/>
      <c r="H48" s="134"/>
      <c r="I48" s="134"/>
      <c r="J48" s="134"/>
      <c r="K48" s="134"/>
      <c r="L48" s="134"/>
      <c r="M48" s="134"/>
      <c r="N48" s="134"/>
    </row>
    <row r="49" spans="2:14">
      <c r="B49" s="134"/>
      <c r="C49" s="134"/>
      <c r="D49" s="134"/>
      <c r="E49" s="134"/>
      <c r="F49" s="134"/>
      <c r="G49" s="134"/>
      <c r="H49" s="134"/>
      <c r="I49" s="134"/>
      <c r="J49" s="134"/>
      <c r="K49" s="134"/>
      <c r="L49" s="134"/>
      <c r="M49" s="134"/>
      <c r="N49" s="134"/>
    </row>
    <row r="50" spans="2:14">
      <c r="B50" s="134"/>
      <c r="C50" s="134"/>
      <c r="D50" s="134"/>
      <c r="E50" s="134"/>
      <c r="F50" s="134"/>
      <c r="G50" s="134"/>
      <c r="H50" s="134"/>
      <c r="I50" s="134"/>
      <c r="J50" s="134"/>
      <c r="K50" s="134"/>
      <c r="L50" s="134"/>
      <c r="M50" s="134"/>
      <c r="N50" s="134"/>
    </row>
    <row r="51" spans="2:14">
      <c r="B51" s="134"/>
      <c r="C51" s="134"/>
      <c r="D51" s="134"/>
      <c r="E51" s="134"/>
      <c r="F51" s="134"/>
      <c r="G51" s="134"/>
      <c r="H51" s="134"/>
      <c r="I51" s="134"/>
      <c r="J51" s="134"/>
      <c r="K51" s="134"/>
      <c r="L51" s="134"/>
      <c r="M51" s="134"/>
      <c r="N51" s="134"/>
    </row>
    <row r="52" spans="2:14">
      <c r="B52" s="134"/>
      <c r="C52" s="134"/>
      <c r="D52" s="134"/>
      <c r="E52" s="134"/>
      <c r="F52" s="134"/>
      <c r="G52" s="134"/>
      <c r="H52" s="134"/>
      <c r="I52" s="134"/>
      <c r="J52" s="134"/>
      <c r="K52" s="134"/>
      <c r="L52" s="134"/>
      <c r="M52" s="134"/>
      <c r="N52" s="134"/>
    </row>
    <row r="53" spans="2:14">
      <c r="B53" s="134"/>
      <c r="C53" s="134"/>
      <c r="D53" s="134"/>
      <c r="E53" s="134"/>
      <c r="F53" s="134"/>
      <c r="G53" s="134"/>
      <c r="H53" s="134"/>
      <c r="I53" s="134"/>
      <c r="J53" s="134"/>
      <c r="K53" s="134"/>
      <c r="L53" s="134"/>
      <c r="M53" s="134"/>
      <c r="N53" s="134"/>
    </row>
  </sheetData>
  <sheetProtection algorithmName="SHA-512" hashValue="4IRyKxUtT6Q5JpmkPVZo6i2rCUYTTEl+stCeBCFqL9Fee+dQTIp7DbmivK1mhCTp5IqMX8hhxF8DHkEpiur3mQ==" saltValue="5U8+1MRq85oGoiXfSkdvXw==" spinCount="100000" sheet="1" selectLockedCells="1"/>
  <mergeCells count="12">
    <mergeCell ref="M5:N5"/>
    <mergeCell ref="B10:N11"/>
    <mergeCell ref="D1:L1"/>
    <mergeCell ref="M1:N1"/>
    <mergeCell ref="D2:L2"/>
    <mergeCell ref="M2:N2"/>
    <mergeCell ref="D3:L3"/>
    <mergeCell ref="M3:N3"/>
    <mergeCell ref="B5:C5"/>
    <mergeCell ref="D5:K5"/>
    <mergeCell ref="B3:C3"/>
    <mergeCell ref="B2:C2"/>
  </mergeCells>
  <pageMargins left="0.7" right="0.7" top="0.75" bottom="0.75" header="0.3" footer="0.3"/>
  <pageSetup scale="76" orientation="portrait" r:id="rId1"/>
  <ignoredErrors>
    <ignoredError sqref="C23 C20 C16 C13 C26 C29 C31" numberStoredAsText="1"/>
  </ignoredError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7"/>
  <sheetViews>
    <sheetView showGridLines="0" showRowColHeaders="0" topLeftCell="B1" zoomScaleNormal="100" workbookViewId="0">
      <selection activeCell="H34" sqref="H34"/>
    </sheetView>
  </sheetViews>
  <sheetFormatPr defaultColWidth="8.85546875" defaultRowHeight="15"/>
  <cols>
    <col min="1" max="1" width="0.85546875" style="69" hidden="1" customWidth="1"/>
    <col min="2" max="2" width="14.42578125" style="69" bestFit="1" customWidth="1"/>
    <col min="3" max="3" width="28.140625" style="69" customWidth="1"/>
    <col min="4" max="4" width="29.42578125" style="69" customWidth="1"/>
    <col min="5" max="5" width="30.42578125" style="69" customWidth="1"/>
    <col min="6" max="6" width="13.28515625" style="69" customWidth="1"/>
    <col min="7" max="7" width="15.7109375" style="69" customWidth="1"/>
    <col min="8" max="8" width="13.5703125" style="189" customWidth="1"/>
    <col min="9" max="16384" width="8.85546875" style="69"/>
  </cols>
  <sheetData>
    <row r="1" spans="1:8" s="1" customFormat="1" ht="21">
      <c r="A1" s="239" t="s">
        <v>386</v>
      </c>
      <c r="B1" s="240"/>
      <c r="C1" s="809" t="s">
        <v>0</v>
      </c>
      <c r="D1" s="613"/>
      <c r="E1" s="613"/>
      <c r="F1" s="613"/>
      <c r="G1" s="614"/>
      <c r="H1" s="573" t="s">
        <v>11</v>
      </c>
    </row>
    <row r="2" spans="1:8" s="1" customFormat="1" ht="18">
      <c r="A2" s="187"/>
      <c r="B2" s="240"/>
      <c r="C2" s="861" t="s">
        <v>1</v>
      </c>
      <c r="D2" s="862"/>
      <c r="E2" s="862"/>
      <c r="F2" s="862"/>
      <c r="G2" s="863"/>
      <c r="H2" s="575" t="s">
        <v>484</v>
      </c>
    </row>
    <row r="3" spans="1:8" s="1" customFormat="1" ht="21.75" thickBot="1">
      <c r="A3" s="241"/>
      <c r="B3" s="242" t="s">
        <v>575</v>
      </c>
      <c r="C3" s="859" t="str">
        <f>IF('1-2'!C9:I9=0,"",'1-2'!C9:I9)</f>
        <v/>
      </c>
      <c r="D3" s="860"/>
      <c r="E3" s="860"/>
      <c r="F3" s="860"/>
      <c r="G3" s="674"/>
      <c r="H3" s="577" t="s">
        <v>12</v>
      </c>
    </row>
    <row r="4" spans="1:8" s="1" customFormat="1" ht="7.5" customHeight="1" thickTop="1">
      <c r="A4" s="262"/>
      <c r="B4" s="261"/>
      <c r="C4" s="574"/>
      <c r="D4" s="574"/>
      <c r="E4" s="574"/>
      <c r="F4" s="574"/>
      <c r="G4" s="574"/>
      <c r="H4" s="576"/>
    </row>
    <row r="5" spans="1:8" s="134" customFormat="1" ht="18.600000000000001" customHeight="1">
      <c r="B5" s="359" t="s">
        <v>486</v>
      </c>
      <c r="C5" s="359"/>
      <c r="D5" s="359"/>
      <c r="E5" s="359"/>
      <c r="F5" s="359"/>
      <c r="G5" s="359"/>
      <c r="H5" s="360"/>
    </row>
    <row r="6" spans="1:8" s="134" customFormat="1" ht="15.75" thickBot="1">
      <c r="B6" s="361"/>
      <c r="C6" s="362"/>
      <c r="D6" s="362" t="s">
        <v>163</v>
      </c>
      <c r="E6" s="362" t="s">
        <v>164</v>
      </c>
      <c r="F6" s="362" t="s">
        <v>165</v>
      </c>
      <c r="G6" s="362" t="s">
        <v>166</v>
      </c>
      <c r="H6" s="195" t="s">
        <v>359</v>
      </c>
    </row>
    <row r="7" spans="1:8" s="134" customFormat="1" ht="37.15" customHeight="1" thickBot="1">
      <c r="B7" s="363"/>
      <c r="C7" s="193" t="s">
        <v>480</v>
      </c>
      <c r="D7" s="176" t="s">
        <v>475</v>
      </c>
      <c r="E7" s="176" t="s">
        <v>481</v>
      </c>
      <c r="F7" s="804" t="s">
        <v>476</v>
      </c>
      <c r="G7" s="858"/>
      <c r="H7" s="196" t="s">
        <v>477</v>
      </c>
    </row>
    <row r="8" spans="1:8" s="134" customFormat="1">
      <c r="B8" s="170" t="s">
        <v>466</v>
      </c>
      <c r="C8" s="194"/>
      <c r="D8" s="194"/>
      <c r="E8" s="364"/>
      <c r="F8" s="201"/>
      <c r="G8" s="202"/>
      <c r="H8" s="609"/>
    </row>
    <row r="9" spans="1:8" s="134" customFormat="1">
      <c r="B9" s="168"/>
      <c r="C9" s="579"/>
      <c r="D9" s="579"/>
      <c r="E9" s="365"/>
      <c r="F9" s="203"/>
      <c r="G9" s="204"/>
      <c r="H9" s="610"/>
    </row>
    <row r="10" spans="1:8" s="134" customFormat="1" ht="15.75" thickBot="1">
      <c r="B10" s="169"/>
      <c r="C10" s="578"/>
      <c r="D10" s="578"/>
      <c r="E10" s="366"/>
      <c r="F10" s="367"/>
      <c r="G10" s="368"/>
      <c r="H10" s="608"/>
    </row>
    <row r="11" spans="1:8" s="134" customFormat="1">
      <c r="B11" s="170" t="s">
        <v>467</v>
      </c>
      <c r="C11" s="194"/>
      <c r="D11" s="194"/>
      <c r="E11" s="197"/>
      <c r="F11" s="201"/>
      <c r="G11" s="202"/>
      <c r="H11" s="609"/>
    </row>
    <row r="12" spans="1:8" s="134" customFormat="1">
      <c r="B12" s="168"/>
      <c r="C12" s="579"/>
      <c r="D12" s="579"/>
      <c r="E12" s="365"/>
      <c r="F12" s="203"/>
      <c r="G12" s="204"/>
      <c r="H12" s="610"/>
    </row>
    <row r="13" spans="1:8" s="134" customFormat="1" ht="15.75" thickBot="1">
      <c r="B13" s="169"/>
      <c r="C13" s="578"/>
      <c r="D13" s="578"/>
      <c r="E13" s="366"/>
      <c r="F13" s="367"/>
      <c r="G13" s="368"/>
      <c r="H13" s="608"/>
    </row>
    <row r="14" spans="1:8" s="134" customFormat="1">
      <c r="B14" s="170" t="s">
        <v>468</v>
      </c>
      <c r="C14" s="194"/>
      <c r="D14" s="194"/>
      <c r="E14" s="197"/>
      <c r="F14" s="201"/>
      <c r="G14" s="202"/>
      <c r="H14" s="609"/>
    </row>
    <row r="15" spans="1:8" s="134" customFormat="1">
      <c r="B15" s="171"/>
      <c r="C15" s="579"/>
      <c r="D15" s="579"/>
      <c r="E15" s="365"/>
      <c r="F15" s="203"/>
      <c r="G15" s="204"/>
      <c r="H15" s="610"/>
    </row>
    <row r="16" spans="1:8" s="134" customFormat="1" ht="15.75" thickBot="1">
      <c r="B16" s="169"/>
      <c r="C16" s="578"/>
      <c r="D16" s="578"/>
      <c r="E16" s="366"/>
      <c r="F16" s="367"/>
      <c r="G16" s="368"/>
      <c r="H16" s="608"/>
    </row>
    <row r="17" spans="2:8" s="134" customFormat="1">
      <c r="B17" s="170" t="s">
        <v>469</v>
      </c>
      <c r="C17" s="194"/>
      <c r="D17" s="194"/>
      <c r="E17" s="197"/>
      <c r="F17" s="201"/>
      <c r="G17" s="202"/>
      <c r="H17" s="609"/>
    </row>
    <row r="18" spans="2:8" s="134" customFormat="1">
      <c r="B18" s="171"/>
      <c r="C18" s="579"/>
      <c r="D18" s="579"/>
      <c r="E18" s="365"/>
      <c r="F18" s="203"/>
      <c r="G18" s="204"/>
      <c r="H18" s="610"/>
    </row>
    <row r="19" spans="2:8" s="134" customFormat="1" ht="15.75" thickBot="1">
      <c r="B19" s="169"/>
      <c r="C19" s="578"/>
      <c r="D19" s="578"/>
      <c r="E19" s="366"/>
      <c r="F19" s="367"/>
      <c r="G19" s="368"/>
      <c r="H19" s="608"/>
    </row>
    <row r="20" spans="2:8" s="134" customFormat="1">
      <c r="B20" s="170" t="s">
        <v>470</v>
      </c>
      <c r="C20" s="194"/>
      <c r="D20" s="194"/>
      <c r="E20" s="197"/>
      <c r="F20" s="201"/>
      <c r="G20" s="202"/>
      <c r="H20" s="609"/>
    </row>
    <row r="21" spans="2:8" s="134" customFormat="1">
      <c r="B21" s="171"/>
      <c r="C21" s="579"/>
      <c r="D21" s="579"/>
      <c r="E21" s="365"/>
      <c r="F21" s="203"/>
      <c r="G21" s="204"/>
      <c r="H21" s="610"/>
    </row>
    <row r="22" spans="2:8" s="134" customFormat="1" ht="15.75" thickBot="1">
      <c r="B22" s="169"/>
      <c r="C22" s="578"/>
      <c r="D22" s="578"/>
      <c r="E22" s="366"/>
      <c r="F22" s="367"/>
      <c r="G22" s="368"/>
      <c r="H22" s="608"/>
    </row>
    <row r="23" spans="2:8" s="134" customFormat="1">
      <c r="B23" s="170" t="s">
        <v>471</v>
      </c>
      <c r="C23" s="194"/>
      <c r="D23" s="194"/>
      <c r="E23" s="197"/>
      <c r="F23" s="201"/>
      <c r="G23" s="202"/>
      <c r="H23" s="609"/>
    </row>
    <row r="24" spans="2:8" s="134" customFormat="1">
      <c r="B24" s="171"/>
      <c r="C24" s="579"/>
      <c r="D24" s="579"/>
      <c r="E24" s="365"/>
      <c r="F24" s="203"/>
      <c r="G24" s="204"/>
      <c r="H24" s="610"/>
    </row>
    <row r="25" spans="2:8" s="134" customFormat="1" ht="15.75" thickBot="1">
      <c r="B25" s="169"/>
      <c r="C25" s="578"/>
      <c r="D25" s="578"/>
      <c r="E25" s="366"/>
      <c r="F25" s="367"/>
      <c r="G25" s="368"/>
      <c r="H25" s="608"/>
    </row>
    <row r="26" spans="2:8" s="134" customFormat="1">
      <c r="B26" s="170" t="s">
        <v>472</v>
      </c>
      <c r="C26" s="194"/>
      <c r="D26" s="194"/>
      <c r="E26" s="197"/>
      <c r="F26" s="201"/>
      <c r="G26" s="202"/>
      <c r="H26" s="609"/>
    </row>
    <row r="27" spans="2:8" s="134" customFormat="1">
      <c r="B27" s="171"/>
      <c r="C27" s="579"/>
      <c r="D27" s="579"/>
      <c r="E27" s="365"/>
      <c r="F27" s="203"/>
      <c r="G27" s="204"/>
      <c r="H27" s="610"/>
    </row>
    <row r="28" spans="2:8" s="134" customFormat="1" ht="15.75" thickBot="1">
      <c r="B28" s="169"/>
      <c r="C28" s="578"/>
      <c r="D28" s="578"/>
      <c r="E28" s="366"/>
      <c r="F28" s="367"/>
      <c r="G28" s="368"/>
      <c r="H28" s="608"/>
    </row>
    <row r="29" spans="2:8" s="134" customFormat="1">
      <c r="B29" s="170" t="s">
        <v>473</v>
      </c>
      <c r="C29" s="194"/>
      <c r="D29" s="194"/>
      <c r="E29" s="197"/>
      <c r="F29" s="201"/>
      <c r="G29" s="202"/>
      <c r="H29" s="609"/>
    </row>
    <row r="30" spans="2:8" s="134" customFormat="1">
      <c r="B30" s="171"/>
      <c r="C30" s="579"/>
      <c r="D30" s="579"/>
      <c r="E30" s="365"/>
      <c r="F30" s="203"/>
      <c r="G30" s="204"/>
      <c r="H30" s="610"/>
    </row>
    <row r="31" spans="2:8" s="134" customFormat="1" ht="15.75" thickBot="1">
      <c r="B31" s="169"/>
      <c r="C31" s="578"/>
      <c r="D31" s="578"/>
      <c r="E31" s="366"/>
      <c r="F31" s="367"/>
      <c r="G31" s="368"/>
      <c r="H31" s="608"/>
    </row>
    <row r="32" spans="2:8" s="134" customFormat="1">
      <c r="B32" s="170" t="s">
        <v>474</v>
      </c>
      <c r="C32" s="194"/>
      <c r="D32" s="194"/>
      <c r="E32" s="197"/>
      <c r="F32" s="201"/>
      <c r="G32" s="202"/>
      <c r="H32" s="609"/>
    </row>
    <row r="33" spans="2:8" s="134" customFormat="1">
      <c r="B33" s="171"/>
      <c r="C33" s="579"/>
      <c r="D33" s="579"/>
      <c r="E33" s="365"/>
      <c r="F33" s="203"/>
      <c r="G33" s="204"/>
      <c r="H33" s="610"/>
    </row>
    <row r="34" spans="2:8" s="134" customFormat="1" ht="15.75" thickBot="1">
      <c r="B34" s="169"/>
      <c r="C34" s="578"/>
      <c r="D34" s="578"/>
      <c r="E34" s="369"/>
      <c r="F34" s="367"/>
      <c r="G34" s="368"/>
      <c r="H34" s="608"/>
    </row>
    <row r="35" spans="2:8" s="134" customFormat="1" ht="15.75" thickBot="1">
      <c r="D35" s="188"/>
      <c r="E35" s="188"/>
      <c r="H35" s="166">
        <f>SUM(H8:H34)</f>
        <v>0</v>
      </c>
    </row>
    <row r="36" spans="2:8" s="134" customFormat="1" ht="16.5" thickTop="1" thickBot="1">
      <c r="D36" s="188"/>
      <c r="E36" s="188"/>
      <c r="H36" s="191"/>
    </row>
    <row r="37" spans="2:8" s="134" customFormat="1" ht="15.75" thickBot="1">
      <c r="C37" s="572" t="s">
        <v>478</v>
      </c>
      <c r="D37" s="207"/>
      <c r="E37" s="856" t="s">
        <v>479</v>
      </c>
      <c r="F37" s="857"/>
      <c r="G37" s="206"/>
      <c r="H37" s="189" t="s">
        <v>483</v>
      </c>
    </row>
    <row r="38" spans="2:8" s="134" customFormat="1" ht="8.4499999999999993" customHeight="1" thickBot="1">
      <c r="D38" s="572"/>
      <c r="E38" s="192"/>
      <c r="F38" s="192"/>
      <c r="H38" s="189"/>
    </row>
    <row r="39" spans="2:8" s="134" customFormat="1" ht="16.5" thickTop="1" thickBot="1">
      <c r="D39" s="572"/>
      <c r="E39" s="205"/>
      <c r="G39" s="572" t="s">
        <v>482</v>
      </c>
      <c r="H39" s="190" t="e">
        <f>H35/G37</f>
        <v>#DIV/0!</v>
      </c>
    </row>
    <row r="40" spans="2:8" s="134" customFormat="1" ht="15.75" thickTop="1">
      <c r="D40" s="572"/>
      <c r="E40" s="205"/>
      <c r="H40" s="189"/>
    </row>
    <row r="41" spans="2:8" s="134" customFormat="1">
      <c r="H41" s="189"/>
    </row>
    <row r="42" spans="2:8" s="134" customFormat="1">
      <c r="H42" s="189"/>
    </row>
    <row r="43" spans="2:8" s="134" customFormat="1">
      <c r="H43" s="189"/>
    </row>
    <row r="44" spans="2:8" s="134" customFormat="1">
      <c r="H44" s="189"/>
    </row>
    <row r="45" spans="2:8" s="134" customFormat="1">
      <c r="H45" s="189"/>
    </row>
    <row r="46" spans="2:8" s="134" customFormat="1">
      <c r="H46" s="189"/>
    </row>
    <row r="47" spans="2:8" s="134" customFormat="1">
      <c r="H47" s="189"/>
    </row>
    <row r="48" spans="2:8" s="134" customFormat="1">
      <c r="H48" s="189"/>
    </row>
    <row r="49" spans="8:8" s="134" customFormat="1">
      <c r="H49" s="189"/>
    </row>
    <row r="50" spans="8:8" s="134" customFormat="1">
      <c r="H50" s="189"/>
    </row>
    <row r="51" spans="8:8" s="134" customFormat="1">
      <c r="H51" s="189"/>
    </row>
    <row r="52" spans="8:8" s="134" customFormat="1">
      <c r="H52" s="189"/>
    </row>
    <row r="53" spans="8:8" s="134" customFormat="1">
      <c r="H53" s="189"/>
    </row>
    <row r="54" spans="8:8" s="134" customFormat="1">
      <c r="H54" s="189"/>
    </row>
    <row r="55" spans="8:8" s="134" customFormat="1">
      <c r="H55" s="189"/>
    </row>
    <row r="56" spans="8:8" s="134" customFormat="1">
      <c r="H56" s="189"/>
    </row>
    <row r="57" spans="8:8" s="134" customFormat="1">
      <c r="H57" s="189"/>
    </row>
  </sheetData>
  <sheetProtection algorithmName="SHA-512" hashValue="wN+8xjPPZ+sgHyO6HK9cZ5Ivo5GxQcG7MKrjjkExIGl0pzNpZUu6+GrWlrYi9q8jL7AZX7uHNA1XTcrL8uY6yw==" saltValue="Axx9WxZ0ThkXkArhcSx+/Q==" spinCount="100000" sheet="1" selectLockedCells="1"/>
  <mergeCells count="5">
    <mergeCell ref="E37:F37"/>
    <mergeCell ref="F7:G7"/>
    <mergeCell ref="C1:G1"/>
    <mergeCell ref="C3:G3"/>
    <mergeCell ref="C2:G2"/>
  </mergeCells>
  <printOptions horizontalCentered="1"/>
  <pageMargins left="0.25" right="0.25" top="0.5" bottom="0.5" header="0.25" footer="0"/>
  <pageSetup scale="8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5</xdr:col>
                    <xdr:colOff>38100</xdr:colOff>
                    <xdr:row>7</xdr:row>
                    <xdr:rowOff>19050</xdr:rowOff>
                  </from>
                  <to>
                    <xdr:col>5</xdr:col>
                    <xdr:colOff>847725</xdr:colOff>
                    <xdr:row>8</xdr:row>
                    <xdr:rowOff>57150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5</xdr:col>
                    <xdr:colOff>38100</xdr:colOff>
                    <xdr:row>8</xdr:row>
                    <xdr:rowOff>19050</xdr:rowOff>
                  </from>
                  <to>
                    <xdr:col>5</xdr:col>
                    <xdr:colOff>809625</xdr:colOff>
                    <xdr:row>9</xdr:row>
                    <xdr:rowOff>57150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5</xdr:col>
                    <xdr:colOff>38100</xdr:colOff>
                    <xdr:row>9</xdr:row>
                    <xdr:rowOff>19050</xdr:rowOff>
                  </from>
                  <to>
                    <xdr:col>5</xdr:col>
                    <xdr:colOff>695325</xdr:colOff>
                    <xdr:row>10</xdr:row>
                    <xdr:rowOff>47625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38100</xdr:colOff>
                    <xdr:row>10</xdr:row>
                    <xdr:rowOff>19050</xdr:rowOff>
                  </from>
                  <to>
                    <xdr:col>5</xdr:col>
                    <xdr:colOff>847725</xdr:colOff>
                    <xdr:row>11</xdr:row>
                    <xdr:rowOff>57150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5</xdr:col>
                    <xdr:colOff>38100</xdr:colOff>
                    <xdr:row>13</xdr:row>
                    <xdr:rowOff>19050</xdr:rowOff>
                  </from>
                  <to>
                    <xdr:col>5</xdr:col>
                    <xdr:colOff>847725</xdr:colOff>
                    <xdr:row>14</xdr:row>
                    <xdr:rowOff>57150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5</xdr:col>
                    <xdr:colOff>38100</xdr:colOff>
                    <xdr:row>16</xdr:row>
                    <xdr:rowOff>19050</xdr:rowOff>
                  </from>
                  <to>
                    <xdr:col>5</xdr:col>
                    <xdr:colOff>847725</xdr:colOff>
                    <xdr:row>17</xdr:row>
                    <xdr:rowOff>57150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5</xdr:col>
                    <xdr:colOff>38100</xdr:colOff>
                    <xdr:row>19</xdr:row>
                    <xdr:rowOff>19050</xdr:rowOff>
                  </from>
                  <to>
                    <xdr:col>5</xdr:col>
                    <xdr:colOff>847725</xdr:colOff>
                    <xdr:row>20</xdr:row>
                    <xdr:rowOff>57150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5</xdr:col>
                    <xdr:colOff>38100</xdr:colOff>
                    <xdr:row>22</xdr:row>
                    <xdr:rowOff>19050</xdr:rowOff>
                  </from>
                  <to>
                    <xdr:col>5</xdr:col>
                    <xdr:colOff>847725</xdr:colOff>
                    <xdr:row>23</xdr:row>
                    <xdr:rowOff>57150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5</xdr:col>
                    <xdr:colOff>38100</xdr:colOff>
                    <xdr:row>25</xdr:row>
                    <xdr:rowOff>19050</xdr:rowOff>
                  </from>
                  <to>
                    <xdr:col>5</xdr:col>
                    <xdr:colOff>847725</xdr:colOff>
                    <xdr:row>26</xdr:row>
                    <xdr:rowOff>57150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5</xdr:col>
                    <xdr:colOff>38100</xdr:colOff>
                    <xdr:row>28</xdr:row>
                    <xdr:rowOff>19050</xdr:rowOff>
                  </from>
                  <to>
                    <xdr:col>5</xdr:col>
                    <xdr:colOff>847725</xdr:colOff>
                    <xdr:row>29</xdr:row>
                    <xdr:rowOff>57150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5</xdr:col>
                    <xdr:colOff>38100</xdr:colOff>
                    <xdr:row>31</xdr:row>
                    <xdr:rowOff>19050</xdr:rowOff>
                  </from>
                  <to>
                    <xdr:col>5</xdr:col>
                    <xdr:colOff>847725</xdr:colOff>
                    <xdr:row>32</xdr:row>
                    <xdr:rowOff>57150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5</xdr:col>
                    <xdr:colOff>38100</xdr:colOff>
                    <xdr:row>11</xdr:row>
                    <xdr:rowOff>19050</xdr:rowOff>
                  </from>
                  <to>
                    <xdr:col>5</xdr:col>
                    <xdr:colOff>809625</xdr:colOff>
                    <xdr:row>12</xdr:row>
                    <xdr:rowOff>57150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5</xdr:col>
                    <xdr:colOff>38100</xdr:colOff>
                    <xdr:row>14</xdr:row>
                    <xdr:rowOff>19050</xdr:rowOff>
                  </from>
                  <to>
                    <xdr:col>5</xdr:col>
                    <xdr:colOff>809625</xdr:colOff>
                    <xdr:row>15</xdr:row>
                    <xdr:rowOff>57150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5</xdr:col>
                    <xdr:colOff>38100</xdr:colOff>
                    <xdr:row>17</xdr:row>
                    <xdr:rowOff>19050</xdr:rowOff>
                  </from>
                  <to>
                    <xdr:col>5</xdr:col>
                    <xdr:colOff>809625</xdr:colOff>
                    <xdr:row>18</xdr:row>
                    <xdr:rowOff>57150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5</xdr:col>
                    <xdr:colOff>38100</xdr:colOff>
                    <xdr:row>20</xdr:row>
                    <xdr:rowOff>19050</xdr:rowOff>
                  </from>
                  <to>
                    <xdr:col>5</xdr:col>
                    <xdr:colOff>809625</xdr:colOff>
                    <xdr:row>21</xdr:row>
                    <xdr:rowOff>57150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5</xdr:col>
                    <xdr:colOff>38100</xdr:colOff>
                    <xdr:row>23</xdr:row>
                    <xdr:rowOff>19050</xdr:rowOff>
                  </from>
                  <to>
                    <xdr:col>5</xdr:col>
                    <xdr:colOff>809625</xdr:colOff>
                    <xdr:row>24</xdr:row>
                    <xdr:rowOff>57150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5</xdr:col>
                    <xdr:colOff>38100</xdr:colOff>
                    <xdr:row>26</xdr:row>
                    <xdr:rowOff>19050</xdr:rowOff>
                  </from>
                  <to>
                    <xdr:col>5</xdr:col>
                    <xdr:colOff>809625</xdr:colOff>
                    <xdr:row>27</xdr:row>
                    <xdr:rowOff>57150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5</xdr:col>
                    <xdr:colOff>38100</xdr:colOff>
                    <xdr:row>29</xdr:row>
                    <xdr:rowOff>19050</xdr:rowOff>
                  </from>
                  <to>
                    <xdr:col>5</xdr:col>
                    <xdr:colOff>809625</xdr:colOff>
                    <xdr:row>30</xdr:row>
                    <xdr:rowOff>57150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5</xdr:col>
                    <xdr:colOff>38100</xdr:colOff>
                    <xdr:row>32</xdr:row>
                    <xdr:rowOff>19050</xdr:rowOff>
                  </from>
                  <to>
                    <xdr:col>5</xdr:col>
                    <xdr:colOff>809625</xdr:colOff>
                    <xdr:row>33</xdr:row>
                    <xdr:rowOff>57150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5</xdr:col>
                    <xdr:colOff>38100</xdr:colOff>
                    <xdr:row>12</xdr:row>
                    <xdr:rowOff>19050</xdr:rowOff>
                  </from>
                  <to>
                    <xdr:col>5</xdr:col>
                    <xdr:colOff>695325</xdr:colOff>
                    <xdr:row>13</xdr:row>
                    <xdr:rowOff>47625</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5</xdr:col>
                    <xdr:colOff>38100</xdr:colOff>
                    <xdr:row>15</xdr:row>
                    <xdr:rowOff>19050</xdr:rowOff>
                  </from>
                  <to>
                    <xdr:col>5</xdr:col>
                    <xdr:colOff>695325</xdr:colOff>
                    <xdr:row>16</xdr:row>
                    <xdr:rowOff>47625</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5</xdr:col>
                    <xdr:colOff>38100</xdr:colOff>
                    <xdr:row>18</xdr:row>
                    <xdr:rowOff>19050</xdr:rowOff>
                  </from>
                  <to>
                    <xdr:col>5</xdr:col>
                    <xdr:colOff>695325</xdr:colOff>
                    <xdr:row>19</xdr:row>
                    <xdr:rowOff>47625</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5</xdr:col>
                    <xdr:colOff>38100</xdr:colOff>
                    <xdr:row>21</xdr:row>
                    <xdr:rowOff>19050</xdr:rowOff>
                  </from>
                  <to>
                    <xdr:col>5</xdr:col>
                    <xdr:colOff>695325</xdr:colOff>
                    <xdr:row>22</xdr:row>
                    <xdr:rowOff>47625</xdr:rowOff>
                  </to>
                </anchor>
              </controlPr>
            </control>
          </mc:Choice>
        </mc:AlternateContent>
        <mc:AlternateContent xmlns:mc="http://schemas.openxmlformats.org/markup-compatibility/2006">
          <mc:Choice Requires="x14">
            <control shapeId="16410" r:id="rId27" name="Check Box 26">
              <controlPr defaultSize="0" autoFill="0" autoLine="0" autoPict="0">
                <anchor moveWithCells="1">
                  <from>
                    <xdr:col>5</xdr:col>
                    <xdr:colOff>38100</xdr:colOff>
                    <xdr:row>24</xdr:row>
                    <xdr:rowOff>19050</xdr:rowOff>
                  </from>
                  <to>
                    <xdr:col>5</xdr:col>
                    <xdr:colOff>695325</xdr:colOff>
                    <xdr:row>25</xdr:row>
                    <xdr:rowOff>47625</xdr:rowOff>
                  </to>
                </anchor>
              </controlPr>
            </control>
          </mc:Choice>
        </mc:AlternateContent>
        <mc:AlternateContent xmlns:mc="http://schemas.openxmlformats.org/markup-compatibility/2006">
          <mc:Choice Requires="x14">
            <control shapeId="16411" r:id="rId28" name="Check Box 27">
              <controlPr defaultSize="0" autoFill="0" autoLine="0" autoPict="0">
                <anchor moveWithCells="1">
                  <from>
                    <xdr:col>5</xdr:col>
                    <xdr:colOff>38100</xdr:colOff>
                    <xdr:row>27</xdr:row>
                    <xdr:rowOff>19050</xdr:rowOff>
                  </from>
                  <to>
                    <xdr:col>5</xdr:col>
                    <xdr:colOff>695325</xdr:colOff>
                    <xdr:row>28</xdr:row>
                    <xdr:rowOff>47625</xdr:rowOff>
                  </to>
                </anchor>
              </controlPr>
            </control>
          </mc:Choice>
        </mc:AlternateContent>
        <mc:AlternateContent xmlns:mc="http://schemas.openxmlformats.org/markup-compatibility/2006">
          <mc:Choice Requires="x14">
            <control shapeId="16412" r:id="rId29" name="Check Box 28">
              <controlPr defaultSize="0" autoFill="0" autoLine="0" autoPict="0">
                <anchor moveWithCells="1">
                  <from>
                    <xdr:col>5</xdr:col>
                    <xdr:colOff>38100</xdr:colOff>
                    <xdr:row>30</xdr:row>
                    <xdr:rowOff>19050</xdr:rowOff>
                  </from>
                  <to>
                    <xdr:col>5</xdr:col>
                    <xdr:colOff>695325</xdr:colOff>
                    <xdr:row>31</xdr:row>
                    <xdr:rowOff>47625</xdr:rowOff>
                  </to>
                </anchor>
              </controlPr>
            </control>
          </mc:Choice>
        </mc:AlternateContent>
        <mc:AlternateContent xmlns:mc="http://schemas.openxmlformats.org/markup-compatibility/2006">
          <mc:Choice Requires="x14">
            <control shapeId="16413" r:id="rId30" name="Check Box 29">
              <controlPr defaultSize="0" autoFill="0" autoLine="0" autoPict="0">
                <anchor moveWithCells="1">
                  <from>
                    <xdr:col>5</xdr:col>
                    <xdr:colOff>38100</xdr:colOff>
                    <xdr:row>33</xdr:row>
                    <xdr:rowOff>19050</xdr:rowOff>
                  </from>
                  <to>
                    <xdr:col>5</xdr:col>
                    <xdr:colOff>695325</xdr:colOff>
                    <xdr:row>34</xdr:row>
                    <xdr:rowOff>47625</xdr:rowOff>
                  </to>
                </anchor>
              </controlPr>
            </control>
          </mc:Choice>
        </mc:AlternateContent>
        <mc:AlternateContent xmlns:mc="http://schemas.openxmlformats.org/markup-compatibility/2006">
          <mc:Choice Requires="x14">
            <control shapeId="16414" r:id="rId31" name="Check Box 30">
              <controlPr defaultSize="0" autoFill="0" autoLine="0" autoPict="0">
                <anchor moveWithCells="1">
                  <from>
                    <xdr:col>6</xdr:col>
                    <xdr:colOff>38100</xdr:colOff>
                    <xdr:row>7</xdr:row>
                    <xdr:rowOff>19050</xdr:rowOff>
                  </from>
                  <to>
                    <xdr:col>6</xdr:col>
                    <xdr:colOff>1047750</xdr:colOff>
                    <xdr:row>8</xdr:row>
                    <xdr:rowOff>57150</xdr:rowOff>
                  </to>
                </anchor>
              </controlPr>
            </control>
          </mc:Choice>
        </mc:AlternateContent>
        <mc:AlternateContent xmlns:mc="http://schemas.openxmlformats.org/markup-compatibility/2006">
          <mc:Choice Requires="x14">
            <control shapeId="16415" r:id="rId32" name="Check Box 31">
              <controlPr defaultSize="0" autoFill="0" autoLine="0" autoPict="0">
                <anchor moveWithCells="1">
                  <from>
                    <xdr:col>6</xdr:col>
                    <xdr:colOff>38100</xdr:colOff>
                    <xdr:row>8</xdr:row>
                    <xdr:rowOff>19050</xdr:rowOff>
                  </from>
                  <to>
                    <xdr:col>6</xdr:col>
                    <xdr:colOff>1047750</xdr:colOff>
                    <xdr:row>9</xdr:row>
                    <xdr:rowOff>57150</xdr:rowOff>
                  </to>
                </anchor>
              </controlPr>
            </control>
          </mc:Choice>
        </mc:AlternateContent>
        <mc:AlternateContent xmlns:mc="http://schemas.openxmlformats.org/markup-compatibility/2006">
          <mc:Choice Requires="x14">
            <control shapeId="16416" r:id="rId33" name="Check Box 32">
              <controlPr defaultSize="0" autoFill="0" autoLine="0" autoPict="0">
                <anchor moveWithCells="1">
                  <from>
                    <xdr:col>6</xdr:col>
                    <xdr:colOff>38100</xdr:colOff>
                    <xdr:row>10</xdr:row>
                    <xdr:rowOff>19050</xdr:rowOff>
                  </from>
                  <to>
                    <xdr:col>6</xdr:col>
                    <xdr:colOff>1047750</xdr:colOff>
                    <xdr:row>11</xdr:row>
                    <xdr:rowOff>57150</xdr:rowOff>
                  </to>
                </anchor>
              </controlPr>
            </control>
          </mc:Choice>
        </mc:AlternateContent>
        <mc:AlternateContent xmlns:mc="http://schemas.openxmlformats.org/markup-compatibility/2006">
          <mc:Choice Requires="x14">
            <control shapeId="16417" r:id="rId34" name="Check Box 33">
              <controlPr defaultSize="0" autoFill="0" autoLine="0" autoPict="0">
                <anchor moveWithCells="1">
                  <from>
                    <xdr:col>6</xdr:col>
                    <xdr:colOff>38100</xdr:colOff>
                    <xdr:row>13</xdr:row>
                    <xdr:rowOff>19050</xdr:rowOff>
                  </from>
                  <to>
                    <xdr:col>6</xdr:col>
                    <xdr:colOff>1047750</xdr:colOff>
                    <xdr:row>14</xdr:row>
                    <xdr:rowOff>57150</xdr:rowOff>
                  </to>
                </anchor>
              </controlPr>
            </control>
          </mc:Choice>
        </mc:AlternateContent>
        <mc:AlternateContent xmlns:mc="http://schemas.openxmlformats.org/markup-compatibility/2006">
          <mc:Choice Requires="x14">
            <control shapeId="16418" r:id="rId35" name="Check Box 34">
              <controlPr defaultSize="0" autoFill="0" autoLine="0" autoPict="0">
                <anchor moveWithCells="1">
                  <from>
                    <xdr:col>6</xdr:col>
                    <xdr:colOff>38100</xdr:colOff>
                    <xdr:row>16</xdr:row>
                    <xdr:rowOff>19050</xdr:rowOff>
                  </from>
                  <to>
                    <xdr:col>6</xdr:col>
                    <xdr:colOff>1047750</xdr:colOff>
                    <xdr:row>17</xdr:row>
                    <xdr:rowOff>57150</xdr:rowOff>
                  </to>
                </anchor>
              </controlPr>
            </control>
          </mc:Choice>
        </mc:AlternateContent>
        <mc:AlternateContent xmlns:mc="http://schemas.openxmlformats.org/markup-compatibility/2006">
          <mc:Choice Requires="x14">
            <control shapeId="16419" r:id="rId36" name="Check Box 35">
              <controlPr defaultSize="0" autoFill="0" autoLine="0" autoPict="0">
                <anchor moveWithCells="1">
                  <from>
                    <xdr:col>6</xdr:col>
                    <xdr:colOff>38100</xdr:colOff>
                    <xdr:row>19</xdr:row>
                    <xdr:rowOff>19050</xdr:rowOff>
                  </from>
                  <to>
                    <xdr:col>6</xdr:col>
                    <xdr:colOff>1047750</xdr:colOff>
                    <xdr:row>20</xdr:row>
                    <xdr:rowOff>57150</xdr:rowOff>
                  </to>
                </anchor>
              </controlPr>
            </control>
          </mc:Choice>
        </mc:AlternateContent>
        <mc:AlternateContent xmlns:mc="http://schemas.openxmlformats.org/markup-compatibility/2006">
          <mc:Choice Requires="x14">
            <control shapeId="16420" r:id="rId37" name="Check Box 36">
              <controlPr defaultSize="0" autoFill="0" autoLine="0" autoPict="0">
                <anchor moveWithCells="1">
                  <from>
                    <xdr:col>6</xdr:col>
                    <xdr:colOff>38100</xdr:colOff>
                    <xdr:row>22</xdr:row>
                    <xdr:rowOff>19050</xdr:rowOff>
                  </from>
                  <to>
                    <xdr:col>6</xdr:col>
                    <xdr:colOff>1047750</xdr:colOff>
                    <xdr:row>23</xdr:row>
                    <xdr:rowOff>57150</xdr:rowOff>
                  </to>
                </anchor>
              </controlPr>
            </control>
          </mc:Choice>
        </mc:AlternateContent>
        <mc:AlternateContent xmlns:mc="http://schemas.openxmlformats.org/markup-compatibility/2006">
          <mc:Choice Requires="x14">
            <control shapeId="16421" r:id="rId38" name="Check Box 37">
              <controlPr defaultSize="0" autoFill="0" autoLine="0" autoPict="0">
                <anchor moveWithCells="1">
                  <from>
                    <xdr:col>6</xdr:col>
                    <xdr:colOff>38100</xdr:colOff>
                    <xdr:row>25</xdr:row>
                    <xdr:rowOff>19050</xdr:rowOff>
                  </from>
                  <to>
                    <xdr:col>6</xdr:col>
                    <xdr:colOff>1047750</xdr:colOff>
                    <xdr:row>26</xdr:row>
                    <xdr:rowOff>57150</xdr:rowOff>
                  </to>
                </anchor>
              </controlPr>
            </control>
          </mc:Choice>
        </mc:AlternateContent>
        <mc:AlternateContent xmlns:mc="http://schemas.openxmlformats.org/markup-compatibility/2006">
          <mc:Choice Requires="x14">
            <control shapeId="16422" r:id="rId39" name="Check Box 38">
              <controlPr defaultSize="0" autoFill="0" autoLine="0" autoPict="0">
                <anchor moveWithCells="1">
                  <from>
                    <xdr:col>6</xdr:col>
                    <xdr:colOff>38100</xdr:colOff>
                    <xdr:row>28</xdr:row>
                    <xdr:rowOff>19050</xdr:rowOff>
                  </from>
                  <to>
                    <xdr:col>6</xdr:col>
                    <xdr:colOff>1047750</xdr:colOff>
                    <xdr:row>29</xdr:row>
                    <xdr:rowOff>57150</xdr:rowOff>
                  </to>
                </anchor>
              </controlPr>
            </control>
          </mc:Choice>
        </mc:AlternateContent>
        <mc:AlternateContent xmlns:mc="http://schemas.openxmlformats.org/markup-compatibility/2006">
          <mc:Choice Requires="x14">
            <control shapeId="16423" r:id="rId40" name="Check Box 39">
              <controlPr defaultSize="0" autoFill="0" autoLine="0" autoPict="0">
                <anchor moveWithCells="1">
                  <from>
                    <xdr:col>6</xdr:col>
                    <xdr:colOff>38100</xdr:colOff>
                    <xdr:row>31</xdr:row>
                    <xdr:rowOff>19050</xdr:rowOff>
                  </from>
                  <to>
                    <xdr:col>6</xdr:col>
                    <xdr:colOff>1047750</xdr:colOff>
                    <xdr:row>32</xdr:row>
                    <xdr:rowOff>57150</xdr:rowOff>
                  </to>
                </anchor>
              </controlPr>
            </control>
          </mc:Choice>
        </mc:AlternateContent>
        <mc:AlternateContent xmlns:mc="http://schemas.openxmlformats.org/markup-compatibility/2006">
          <mc:Choice Requires="x14">
            <control shapeId="16424" r:id="rId41" name="Check Box 40">
              <controlPr defaultSize="0" autoFill="0" autoLine="0" autoPict="0">
                <anchor moveWithCells="1">
                  <from>
                    <xdr:col>6</xdr:col>
                    <xdr:colOff>38100</xdr:colOff>
                    <xdr:row>11</xdr:row>
                    <xdr:rowOff>19050</xdr:rowOff>
                  </from>
                  <to>
                    <xdr:col>6</xdr:col>
                    <xdr:colOff>1047750</xdr:colOff>
                    <xdr:row>12</xdr:row>
                    <xdr:rowOff>57150</xdr:rowOff>
                  </to>
                </anchor>
              </controlPr>
            </control>
          </mc:Choice>
        </mc:AlternateContent>
        <mc:AlternateContent xmlns:mc="http://schemas.openxmlformats.org/markup-compatibility/2006">
          <mc:Choice Requires="x14">
            <control shapeId="16425" r:id="rId42" name="Check Box 41">
              <controlPr defaultSize="0" autoFill="0" autoLine="0" autoPict="0">
                <anchor moveWithCells="1">
                  <from>
                    <xdr:col>6</xdr:col>
                    <xdr:colOff>38100</xdr:colOff>
                    <xdr:row>14</xdr:row>
                    <xdr:rowOff>19050</xdr:rowOff>
                  </from>
                  <to>
                    <xdr:col>6</xdr:col>
                    <xdr:colOff>1047750</xdr:colOff>
                    <xdr:row>15</xdr:row>
                    <xdr:rowOff>57150</xdr:rowOff>
                  </to>
                </anchor>
              </controlPr>
            </control>
          </mc:Choice>
        </mc:AlternateContent>
        <mc:AlternateContent xmlns:mc="http://schemas.openxmlformats.org/markup-compatibility/2006">
          <mc:Choice Requires="x14">
            <control shapeId="16426" r:id="rId43" name="Check Box 42">
              <controlPr defaultSize="0" autoFill="0" autoLine="0" autoPict="0">
                <anchor moveWithCells="1">
                  <from>
                    <xdr:col>6</xdr:col>
                    <xdr:colOff>38100</xdr:colOff>
                    <xdr:row>17</xdr:row>
                    <xdr:rowOff>19050</xdr:rowOff>
                  </from>
                  <to>
                    <xdr:col>6</xdr:col>
                    <xdr:colOff>1047750</xdr:colOff>
                    <xdr:row>18</xdr:row>
                    <xdr:rowOff>57150</xdr:rowOff>
                  </to>
                </anchor>
              </controlPr>
            </control>
          </mc:Choice>
        </mc:AlternateContent>
        <mc:AlternateContent xmlns:mc="http://schemas.openxmlformats.org/markup-compatibility/2006">
          <mc:Choice Requires="x14">
            <control shapeId="16427" r:id="rId44" name="Check Box 43">
              <controlPr defaultSize="0" autoFill="0" autoLine="0" autoPict="0">
                <anchor moveWithCells="1">
                  <from>
                    <xdr:col>6</xdr:col>
                    <xdr:colOff>38100</xdr:colOff>
                    <xdr:row>20</xdr:row>
                    <xdr:rowOff>19050</xdr:rowOff>
                  </from>
                  <to>
                    <xdr:col>6</xdr:col>
                    <xdr:colOff>1047750</xdr:colOff>
                    <xdr:row>21</xdr:row>
                    <xdr:rowOff>57150</xdr:rowOff>
                  </to>
                </anchor>
              </controlPr>
            </control>
          </mc:Choice>
        </mc:AlternateContent>
        <mc:AlternateContent xmlns:mc="http://schemas.openxmlformats.org/markup-compatibility/2006">
          <mc:Choice Requires="x14">
            <control shapeId="16428" r:id="rId45" name="Check Box 44">
              <controlPr defaultSize="0" autoFill="0" autoLine="0" autoPict="0">
                <anchor moveWithCells="1">
                  <from>
                    <xdr:col>6</xdr:col>
                    <xdr:colOff>38100</xdr:colOff>
                    <xdr:row>23</xdr:row>
                    <xdr:rowOff>19050</xdr:rowOff>
                  </from>
                  <to>
                    <xdr:col>6</xdr:col>
                    <xdr:colOff>1047750</xdr:colOff>
                    <xdr:row>24</xdr:row>
                    <xdr:rowOff>57150</xdr:rowOff>
                  </to>
                </anchor>
              </controlPr>
            </control>
          </mc:Choice>
        </mc:AlternateContent>
        <mc:AlternateContent xmlns:mc="http://schemas.openxmlformats.org/markup-compatibility/2006">
          <mc:Choice Requires="x14">
            <control shapeId="16429" r:id="rId46" name="Check Box 45">
              <controlPr defaultSize="0" autoFill="0" autoLine="0" autoPict="0">
                <anchor moveWithCells="1">
                  <from>
                    <xdr:col>6</xdr:col>
                    <xdr:colOff>38100</xdr:colOff>
                    <xdr:row>26</xdr:row>
                    <xdr:rowOff>19050</xdr:rowOff>
                  </from>
                  <to>
                    <xdr:col>6</xdr:col>
                    <xdr:colOff>1047750</xdr:colOff>
                    <xdr:row>27</xdr:row>
                    <xdr:rowOff>57150</xdr:rowOff>
                  </to>
                </anchor>
              </controlPr>
            </control>
          </mc:Choice>
        </mc:AlternateContent>
        <mc:AlternateContent xmlns:mc="http://schemas.openxmlformats.org/markup-compatibility/2006">
          <mc:Choice Requires="x14">
            <control shapeId="16430" r:id="rId47" name="Check Box 46">
              <controlPr defaultSize="0" autoFill="0" autoLine="0" autoPict="0">
                <anchor moveWithCells="1">
                  <from>
                    <xdr:col>6</xdr:col>
                    <xdr:colOff>38100</xdr:colOff>
                    <xdr:row>29</xdr:row>
                    <xdr:rowOff>19050</xdr:rowOff>
                  </from>
                  <to>
                    <xdr:col>6</xdr:col>
                    <xdr:colOff>1047750</xdr:colOff>
                    <xdr:row>30</xdr:row>
                    <xdr:rowOff>57150</xdr:rowOff>
                  </to>
                </anchor>
              </controlPr>
            </control>
          </mc:Choice>
        </mc:AlternateContent>
        <mc:AlternateContent xmlns:mc="http://schemas.openxmlformats.org/markup-compatibility/2006">
          <mc:Choice Requires="x14">
            <control shapeId="16431" r:id="rId48" name="Check Box 47">
              <controlPr defaultSize="0" autoFill="0" autoLine="0" autoPict="0">
                <anchor moveWithCells="1">
                  <from>
                    <xdr:col>6</xdr:col>
                    <xdr:colOff>38100</xdr:colOff>
                    <xdr:row>32</xdr:row>
                    <xdr:rowOff>19050</xdr:rowOff>
                  </from>
                  <to>
                    <xdr:col>6</xdr:col>
                    <xdr:colOff>1047750</xdr:colOff>
                    <xdr:row>33</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1"/>
  <sheetViews>
    <sheetView showGridLines="0" showRowColHeaders="0" topLeftCell="B1" workbookViewId="0">
      <selection activeCell="B18" sqref="B18:L51"/>
    </sheetView>
  </sheetViews>
  <sheetFormatPr defaultColWidth="8.85546875" defaultRowHeight="16.5"/>
  <cols>
    <col min="1" max="1" width="0.85546875" style="1" hidden="1" customWidth="1"/>
    <col min="2" max="2" width="11.28515625" style="1" customWidth="1"/>
    <col min="3" max="5" width="8.85546875" style="1"/>
    <col min="6" max="6" width="16.140625" style="1" bestFit="1" customWidth="1"/>
    <col min="7" max="8" width="8.85546875" style="1"/>
    <col min="9" max="9" width="9.7109375" style="1" customWidth="1"/>
    <col min="10" max="16384" width="8.85546875" style="1"/>
  </cols>
  <sheetData>
    <row r="1" spans="1:12" ht="16.899999999999999" customHeight="1">
      <c r="A1" s="612"/>
      <c r="B1" s="725"/>
      <c r="C1" s="613" t="s">
        <v>0</v>
      </c>
      <c r="D1" s="613"/>
      <c r="E1" s="613"/>
      <c r="F1" s="613"/>
      <c r="G1" s="613"/>
      <c r="H1" s="613"/>
      <c r="I1" s="613"/>
      <c r="J1" s="614"/>
      <c r="K1" s="657" t="s">
        <v>11</v>
      </c>
      <c r="L1" s="658"/>
    </row>
    <row r="2" spans="1:12" ht="16.899999999999999" customHeight="1">
      <c r="A2" s="612"/>
      <c r="B2" s="725"/>
      <c r="C2" s="613" t="s">
        <v>1</v>
      </c>
      <c r="D2" s="613"/>
      <c r="E2" s="613"/>
      <c r="F2" s="613"/>
      <c r="G2" s="613"/>
      <c r="H2" s="613"/>
      <c r="I2" s="613"/>
      <c r="J2" s="614"/>
      <c r="K2" s="737" t="s">
        <v>485</v>
      </c>
      <c r="L2" s="738"/>
    </row>
    <row r="3" spans="1:12" ht="21.75" thickBot="1">
      <c r="A3" s="749" t="s">
        <v>575</v>
      </c>
      <c r="B3" s="625"/>
      <c r="C3" s="673" t="str">
        <f>IF('1-2'!C9:I9=0,"",'1-2'!C9:I9)</f>
        <v/>
      </c>
      <c r="D3" s="673"/>
      <c r="E3" s="673"/>
      <c r="F3" s="673"/>
      <c r="G3" s="673"/>
      <c r="H3" s="673"/>
      <c r="I3" s="673"/>
      <c r="J3" s="674"/>
      <c r="K3" s="739" t="s">
        <v>12</v>
      </c>
      <c r="L3" s="740"/>
    </row>
    <row r="4" spans="1:12" s="134" customFormat="1" ht="7.5" customHeight="1" thickTop="1">
      <c r="A4" s="347"/>
      <c r="B4" s="348"/>
      <c r="C4" s="349"/>
      <c r="D4" s="349"/>
      <c r="E4" s="349"/>
      <c r="F4" s="349"/>
      <c r="G4" s="349"/>
      <c r="H4" s="349"/>
      <c r="I4" s="349"/>
      <c r="J4" s="349"/>
      <c r="K4" s="350"/>
      <c r="L4" s="350"/>
    </row>
    <row r="5" spans="1:12" s="353" customFormat="1" ht="18.600000000000001" customHeight="1">
      <c r="A5" s="351" t="s">
        <v>78</v>
      </c>
      <c r="B5" s="352" t="s">
        <v>487</v>
      </c>
      <c r="C5" s="352"/>
      <c r="D5" s="352"/>
      <c r="E5" s="352"/>
      <c r="F5" s="352"/>
      <c r="G5" s="352"/>
      <c r="H5" s="352"/>
      <c r="I5" s="352"/>
      <c r="J5" s="352"/>
      <c r="K5" s="352"/>
      <c r="L5" s="352"/>
    </row>
    <row r="6" spans="1:12" s="134" customFormat="1" ht="15.75" thickBot="1"/>
    <row r="7" spans="1:12" s="134" customFormat="1" ht="15.75" thickBot="1">
      <c r="E7" s="354" t="s">
        <v>492</v>
      </c>
      <c r="F7" s="206">
        <v>0</v>
      </c>
    </row>
    <row r="8" spans="1:12" s="134" customFormat="1" ht="15.75" thickBot="1">
      <c r="E8" s="354" t="s">
        <v>493</v>
      </c>
      <c r="F8" s="206">
        <v>0</v>
      </c>
    </row>
    <row r="9" spans="1:12" s="134" customFormat="1" ht="15"/>
    <row r="10" spans="1:12" s="134" customFormat="1" ht="15.75" thickBot="1"/>
    <row r="11" spans="1:12" s="134" customFormat="1" ht="15.75" thickBot="1">
      <c r="B11" s="110" t="s">
        <v>489</v>
      </c>
      <c r="K11" s="355">
        <v>0</v>
      </c>
    </row>
    <row r="12" spans="1:12" s="134" customFormat="1" ht="15"/>
    <row r="13" spans="1:12" s="358" customFormat="1" ht="18.600000000000001" customHeight="1">
      <c r="A13" s="356" t="s">
        <v>78</v>
      </c>
      <c r="B13" s="352" t="s">
        <v>488</v>
      </c>
      <c r="C13" s="357"/>
      <c r="D13" s="357"/>
      <c r="E13" s="357"/>
      <c r="F13" s="357"/>
      <c r="G13" s="357"/>
      <c r="H13" s="357"/>
      <c r="I13" s="357"/>
      <c r="J13" s="357"/>
      <c r="K13" s="357"/>
      <c r="L13" s="357"/>
    </row>
    <row r="14" spans="1:12" s="134" customFormat="1" ht="15"/>
    <row r="15" spans="1:12" s="134" customFormat="1" ht="15">
      <c r="B15" s="110" t="s">
        <v>490</v>
      </c>
    </row>
    <row r="16" spans="1:12" s="134" customFormat="1" ht="15"/>
    <row r="17" spans="2:12" s="134" customFormat="1" ht="30" customHeight="1" thickBot="1">
      <c r="B17" s="864" t="s">
        <v>491</v>
      </c>
      <c r="C17" s="864"/>
      <c r="D17" s="864"/>
      <c r="E17" s="864"/>
      <c r="F17" s="864"/>
      <c r="G17" s="864"/>
      <c r="H17" s="864"/>
      <c r="I17" s="864"/>
      <c r="J17" s="864"/>
      <c r="K17" s="864"/>
      <c r="L17" s="864"/>
    </row>
    <row r="18" spans="2:12" s="134" customFormat="1" ht="15">
      <c r="B18" s="865"/>
      <c r="C18" s="866"/>
      <c r="D18" s="866"/>
      <c r="E18" s="866"/>
      <c r="F18" s="866"/>
      <c r="G18" s="866"/>
      <c r="H18" s="866"/>
      <c r="I18" s="866"/>
      <c r="J18" s="866"/>
      <c r="K18" s="866"/>
      <c r="L18" s="867"/>
    </row>
    <row r="19" spans="2:12" s="134" customFormat="1" ht="15">
      <c r="B19" s="868"/>
      <c r="C19" s="869"/>
      <c r="D19" s="869"/>
      <c r="E19" s="869"/>
      <c r="F19" s="869"/>
      <c r="G19" s="869"/>
      <c r="H19" s="869"/>
      <c r="I19" s="869"/>
      <c r="J19" s="869"/>
      <c r="K19" s="869"/>
      <c r="L19" s="870"/>
    </row>
    <row r="20" spans="2:12" s="134" customFormat="1" ht="15">
      <c r="B20" s="868"/>
      <c r="C20" s="869"/>
      <c r="D20" s="869"/>
      <c r="E20" s="869"/>
      <c r="F20" s="869"/>
      <c r="G20" s="869"/>
      <c r="H20" s="869"/>
      <c r="I20" s="869"/>
      <c r="J20" s="869"/>
      <c r="K20" s="869"/>
      <c r="L20" s="870"/>
    </row>
    <row r="21" spans="2:12" s="134" customFormat="1" ht="15">
      <c r="B21" s="868"/>
      <c r="C21" s="869"/>
      <c r="D21" s="869"/>
      <c r="E21" s="869"/>
      <c r="F21" s="869"/>
      <c r="G21" s="869"/>
      <c r="H21" s="869"/>
      <c r="I21" s="869"/>
      <c r="J21" s="869"/>
      <c r="K21" s="869"/>
      <c r="L21" s="870"/>
    </row>
    <row r="22" spans="2:12" s="134" customFormat="1" ht="15">
      <c r="B22" s="868"/>
      <c r="C22" s="869"/>
      <c r="D22" s="869"/>
      <c r="E22" s="869"/>
      <c r="F22" s="869"/>
      <c r="G22" s="869"/>
      <c r="H22" s="869"/>
      <c r="I22" s="869"/>
      <c r="J22" s="869"/>
      <c r="K22" s="869"/>
      <c r="L22" s="870"/>
    </row>
    <row r="23" spans="2:12" s="134" customFormat="1" ht="15">
      <c r="B23" s="868"/>
      <c r="C23" s="869"/>
      <c r="D23" s="869"/>
      <c r="E23" s="869"/>
      <c r="F23" s="869"/>
      <c r="G23" s="869"/>
      <c r="H23" s="869"/>
      <c r="I23" s="869"/>
      <c r="J23" s="869"/>
      <c r="K23" s="869"/>
      <c r="L23" s="870"/>
    </row>
    <row r="24" spans="2:12" s="134" customFormat="1" ht="15">
      <c r="B24" s="868"/>
      <c r="C24" s="869"/>
      <c r="D24" s="869"/>
      <c r="E24" s="869"/>
      <c r="F24" s="869"/>
      <c r="G24" s="869"/>
      <c r="H24" s="869"/>
      <c r="I24" s="869"/>
      <c r="J24" s="869"/>
      <c r="K24" s="869"/>
      <c r="L24" s="870"/>
    </row>
    <row r="25" spans="2:12" s="134" customFormat="1" ht="15">
      <c r="B25" s="868"/>
      <c r="C25" s="869"/>
      <c r="D25" s="869"/>
      <c r="E25" s="869"/>
      <c r="F25" s="869"/>
      <c r="G25" s="869"/>
      <c r="H25" s="869"/>
      <c r="I25" s="869"/>
      <c r="J25" s="869"/>
      <c r="K25" s="869"/>
      <c r="L25" s="870"/>
    </row>
    <row r="26" spans="2:12" s="134" customFormat="1" ht="15">
      <c r="B26" s="868"/>
      <c r="C26" s="869"/>
      <c r="D26" s="869"/>
      <c r="E26" s="869"/>
      <c r="F26" s="869"/>
      <c r="G26" s="869"/>
      <c r="H26" s="869"/>
      <c r="I26" s="869"/>
      <c r="J26" s="869"/>
      <c r="K26" s="869"/>
      <c r="L26" s="870"/>
    </row>
    <row r="27" spans="2:12" s="134" customFormat="1" ht="15">
      <c r="B27" s="868"/>
      <c r="C27" s="869"/>
      <c r="D27" s="869"/>
      <c r="E27" s="869"/>
      <c r="F27" s="869"/>
      <c r="G27" s="869"/>
      <c r="H27" s="869"/>
      <c r="I27" s="869"/>
      <c r="J27" s="869"/>
      <c r="K27" s="869"/>
      <c r="L27" s="870"/>
    </row>
    <row r="28" spans="2:12" s="134" customFormat="1" ht="15">
      <c r="B28" s="868"/>
      <c r="C28" s="869"/>
      <c r="D28" s="869"/>
      <c r="E28" s="869"/>
      <c r="F28" s="869"/>
      <c r="G28" s="869"/>
      <c r="H28" s="869"/>
      <c r="I28" s="869"/>
      <c r="J28" s="869"/>
      <c r="K28" s="869"/>
      <c r="L28" s="870"/>
    </row>
    <row r="29" spans="2:12" s="134" customFormat="1" ht="15">
      <c r="B29" s="868"/>
      <c r="C29" s="869"/>
      <c r="D29" s="869"/>
      <c r="E29" s="869"/>
      <c r="F29" s="869"/>
      <c r="G29" s="869"/>
      <c r="H29" s="869"/>
      <c r="I29" s="869"/>
      <c r="J29" s="869"/>
      <c r="K29" s="869"/>
      <c r="L29" s="870"/>
    </row>
    <row r="30" spans="2:12" s="134" customFormat="1" ht="15">
      <c r="B30" s="868"/>
      <c r="C30" s="869"/>
      <c r="D30" s="869"/>
      <c r="E30" s="869"/>
      <c r="F30" s="869"/>
      <c r="G30" s="869"/>
      <c r="H30" s="869"/>
      <c r="I30" s="869"/>
      <c r="J30" s="869"/>
      <c r="K30" s="869"/>
      <c r="L30" s="870"/>
    </row>
    <row r="31" spans="2:12" s="134" customFormat="1" ht="15">
      <c r="B31" s="868"/>
      <c r="C31" s="869"/>
      <c r="D31" s="869"/>
      <c r="E31" s="869"/>
      <c r="F31" s="869"/>
      <c r="G31" s="869"/>
      <c r="H31" s="869"/>
      <c r="I31" s="869"/>
      <c r="J31" s="869"/>
      <c r="K31" s="869"/>
      <c r="L31" s="870"/>
    </row>
    <row r="32" spans="2:12" s="134" customFormat="1" ht="15">
      <c r="B32" s="868"/>
      <c r="C32" s="869"/>
      <c r="D32" s="869"/>
      <c r="E32" s="869"/>
      <c r="F32" s="869"/>
      <c r="G32" s="869"/>
      <c r="H32" s="869"/>
      <c r="I32" s="869"/>
      <c r="J32" s="869"/>
      <c r="K32" s="869"/>
      <c r="L32" s="870"/>
    </row>
    <row r="33" spans="2:12" s="134" customFormat="1" ht="15">
      <c r="B33" s="868"/>
      <c r="C33" s="869"/>
      <c r="D33" s="869"/>
      <c r="E33" s="869"/>
      <c r="F33" s="869"/>
      <c r="G33" s="869"/>
      <c r="H33" s="869"/>
      <c r="I33" s="869"/>
      <c r="J33" s="869"/>
      <c r="K33" s="869"/>
      <c r="L33" s="870"/>
    </row>
    <row r="34" spans="2:12" s="134" customFormat="1" ht="15">
      <c r="B34" s="868"/>
      <c r="C34" s="869"/>
      <c r="D34" s="869"/>
      <c r="E34" s="869"/>
      <c r="F34" s="869"/>
      <c r="G34" s="869"/>
      <c r="H34" s="869"/>
      <c r="I34" s="869"/>
      <c r="J34" s="869"/>
      <c r="K34" s="869"/>
      <c r="L34" s="870"/>
    </row>
    <row r="35" spans="2:12" s="134" customFormat="1" ht="15">
      <c r="B35" s="868"/>
      <c r="C35" s="869"/>
      <c r="D35" s="869"/>
      <c r="E35" s="869"/>
      <c r="F35" s="869"/>
      <c r="G35" s="869"/>
      <c r="H35" s="869"/>
      <c r="I35" s="869"/>
      <c r="J35" s="869"/>
      <c r="K35" s="869"/>
      <c r="L35" s="870"/>
    </row>
    <row r="36" spans="2:12" s="134" customFormat="1" ht="15">
      <c r="B36" s="868"/>
      <c r="C36" s="869"/>
      <c r="D36" s="869"/>
      <c r="E36" s="869"/>
      <c r="F36" s="869"/>
      <c r="G36" s="869"/>
      <c r="H36" s="869"/>
      <c r="I36" s="869"/>
      <c r="J36" s="869"/>
      <c r="K36" s="869"/>
      <c r="L36" s="870"/>
    </row>
    <row r="37" spans="2:12" s="134" customFormat="1" ht="15">
      <c r="B37" s="868"/>
      <c r="C37" s="869"/>
      <c r="D37" s="869"/>
      <c r="E37" s="869"/>
      <c r="F37" s="869"/>
      <c r="G37" s="869"/>
      <c r="H37" s="869"/>
      <c r="I37" s="869"/>
      <c r="J37" s="869"/>
      <c r="K37" s="869"/>
      <c r="L37" s="870"/>
    </row>
    <row r="38" spans="2:12" s="134" customFormat="1" ht="15">
      <c r="B38" s="868"/>
      <c r="C38" s="869"/>
      <c r="D38" s="869"/>
      <c r="E38" s="869"/>
      <c r="F38" s="869"/>
      <c r="G38" s="869"/>
      <c r="H38" s="869"/>
      <c r="I38" s="869"/>
      <c r="J38" s="869"/>
      <c r="K38" s="869"/>
      <c r="L38" s="870"/>
    </row>
    <row r="39" spans="2:12" s="134" customFormat="1" ht="15">
      <c r="B39" s="868"/>
      <c r="C39" s="869"/>
      <c r="D39" s="869"/>
      <c r="E39" s="869"/>
      <c r="F39" s="869"/>
      <c r="G39" s="869"/>
      <c r="H39" s="869"/>
      <c r="I39" s="869"/>
      <c r="J39" s="869"/>
      <c r="K39" s="869"/>
      <c r="L39" s="870"/>
    </row>
    <row r="40" spans="2:12" s="134" customFormat="1" ht="15">
      <c r="B40" s="868"/>
      <c r="C40" s="869"/>
      <c r="D40" s="869"/>
      <c r="E40" s="869"/>
      <c r="F40" s="869"/>
      <c r="G40" s="869"/>
      <c r="H40" s="869"/>
      <c r="I40" s="869"/>
      <c r="J40" s="869"/>
      <c r="K40" s="869"/>
      <c r="L40" s="870"/>
    </row>
    <row r="41" spans="2:12" s="134" customFormat="1" ht="15">
      <c r="B41" s="868"/>
      <c r="C41" s="869"/>
      <c r="D41" s="869"/>
      <c r="E41" s="869"/>
      <c r="F41" s="869"/>
      <c r="G41" s="869"/>
      <c r="H41" s="869"/>
      <c r="I41" s="869"/>
      <c r="J41" s="869"/>
      <c r="K41" s="869"/>
      <c r="L41" s="870"/>
    </row>
    <row r="42" spans="2:12" s="134" customFormat="1" ht="15">
      <c r="B42" s="868"/>
      <c r="C42" s="869"/>
      <c r="D42" s="869"/>
      <c r="E42" s="869"/>
      <c r="F42" s="869"/>
      <c r="G42" s="869"/>
      <c r="H42" s="869"/>
      <c r="I42" s="869"/>
      <c r="J42" s="869"/>
      <c r="K42" s="869"/>
      <c r="L42" s="870"/>
    </row>
    <row r="43" spans="2:12" s="134" customFormat="1" ht="15">
      <c r="B43" s="868"/>
      <c r="C43" s="869"/>
      <c r="D43" s="869"/>
      <c r="E43" s="869"/>
      <c r="F43" s="869"/>
      <c r="G43" s="869"/>
      <c r="H43" s="869"/>
      <c r="I43" s="869"/>
      <c r="J43" s="869"/>
      <c r="K43" s="869"/>
      <c r="L43" s="870"/>
    </row>
    <row r="44" spans="2:12" s="134" customFormat="1" ht="15">
      <c r="B44" s="868"/>
      <c r="C44" s="869"/>
      <c r="D44" s="869"/>
      <c r="E44" s="869"/>
      <c r="F44" s="869"/>
      <c r="G44" s="869"/>
      <c r="H44" s="869"/>
      <c r="I44" s="869"/>
      <c r="J44" s="869"/>
      <c r="K44" s="869"/>
      <c r="L44" s="870"/>
    </row>
    <row r="45" spans="2:12" s="134" customFormat="1" ht="15">
      <c r="B45" s="868"/>
      <c r="C45" s="869"/>
      <c r="D45" s="869"/>
      <c r="E45" s="869"/>
      <c r="F45" s="869"/>
      <c r="G45" s="869"/>
      <c r="H45" s="869"/>
      <c r="I45" s="869"/>
      <c r="J45" s="869"/>
      <c r="K45" s="869"/>
      <c r="L45" s="870"/>
    </row>
    <row r="46" spans="2:12" s="134" customFormat="1" ht="15">
      <c r="B46" s="868"/>
      <c r="C46" s="869"/>
      <c r="D46" s="869"/>
      <c r="E46" s="869"/>
      <c r="F46" s="869"/>
      <c r="G46" s="869"/>
      <c r="H46" s="869"/>
      <c r="I46" s="869"/>
      <c r="J46" s="869"/>
      <c r="K46" s="869"/>
      <c r="L46" s="870"/>
    </row>
    <row r="47" spans="2:12" s="134" customFormat="1" ht="15">
      <c r="B47" s="868"/>
      <c r="C47" s="869"/>
      <c r="D47" s="869"/>
      <c r="E47" s="869"/>
      <c r="F47" s="869"/>
      <c r="G47" s="869"/>
      <c r="H47" s="869"/>
      <c r="I47" s="869"/>
      <c r="J47" s="869"/>
      <c r="K47" s="869"/>
      <c r="L47" s="870"/>
    </row>
    <row r="48" spans="2:12" s="134" customFormat="1" ht="15">
      <c r="B48" s="868"/>
      <c r="C48" s="869"/>
      <c r="D48" s="869"/>
      <c r="E48" s="869"/>
      <c r="F48" s="869"/>
      <c r="G48" s="869"/>
      <c r="H48" s="869"/>
      <c r="I48" s="869"/>
      <c r="J48" s="869"/>
      <c r="K48" s="869"/>
      <c r="L48" s="870"/>
    </row>
    <row r="49" spans="2:12" s="134" customFormat="1" ht="15">
      <c r="B49" s="868"/>
      <c r="C49" s="869"/>
      <c r="D49" s="869"/>
      <c r="E49" s="869"/>
      <c r="F49" s="869"/>
      <c r="G49" s="869"/>
      <c r="H49" s="869"/>
      <c r="I49" s="869"/>
      <c r="J49" s="869"/>
      <c r="K49" s="869"/>
      <c r="L49" s="870"/>
    </row>
    <row r="50" spans="2:12" s="134" customFormat="1" ht="15">
      <c r="B50" s="868"/>
      <c r="C50" s="869"/>
      <c r="D50" s="869"/>
      <c r="E50" s="869"/>
      <c r="F50" s="869"/>
      <c r="G50" s="869"/>
      <c r="H50" s="869"/>
      <c r="I50" s="869"/>
      <c r="J50" s="869"/>
      <c r="K50" s="869"/>
      <c r="L50" s="870"/>
    </row>
    <row r="51" spans="2:12" s="134" customFormat="1" ht="15.75" thickBot="1">
      <c r="B51" s="871"/>
      <c r="C51" s="872"/>
      <c r="D51" s="872"/>
      <c r="E51" s="872"/>
      <c r="F51" s="872"/>
      <c r="G51" s="872"/>
      <c r="H51" s="872"/>
      <c r="I51" s="872"/>
      <c r="J51" s="872"/>
      <c r="K51" s="872"/>
      <c r="L51" s="873"/>
    </row>
  </sheetData>
  <sheetProtection algorithmName="SHA-512" hashValue="opZa1FulmGTaPOHKxFvYg7a1Wc/hSeLYSlMOTowV84L5r1azlpzLCQHTaHYx0R9Ifdt+qz4uucFpd8XgbqKKqA==" saltValue="iWVabIOzXjhrJm4A9hHeXg==" spinCount="100000" sheet="1" selectLockedCells="1"/>
  <mergeCells count="10">
    <mergeCell ref="A3:B3"/>
    <mergeCell ref="C3:J3"/>
    <mergeCell ref="K3:L3"/>
    <mergeCell ref="B17:L17"/>
    <mergeCell ref="B18:L51"/>
    <mergeCell ref="A1:B2"/>
    <mergeCell ref="C1:J1"/>
    <mergeCell ref="K1:L1"/>
    <mergeCell ref="C2:J2"/>
    <mergeCell ref="K2:L2"/>
  </mergeCells>
  <printOptions horizontalCentered="1"/>
  <pageMargins left="0.5" right="0.25" top="0.5" bottom="0.5" header="0.25" footer="0.25"/>
  <pageSetup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83" r:id="rId4" name="Check Box 23">
              <controlPr defaultSize="0" autoFill="0" autoLine="0" autoPict="0">
                <anchor moveWithCells="1">
                  <from>
                    <xdr:col>6</xdr:col>
                    <xdr:colOff>47625</xdr:colOff>
                    <xdr:row>13</xdr:row>
                    <xdr:rowOff>171450</xdr:rowOff>
                  </from>
                  <to>
                    <xdr:col>6</xdr:col>
                    <xdr:colOff>590550</xdr:colOff>
                    <xdr:row>15</xdr:row>
                    <xdr:rowOff>19050</xdr:rowOff>
                  </to>
                </anchor>
              </controlPr>
            </control>
          </mc:Choice>
        </mc:AlternateContent>
        <mc:AlternateContent xmlns:mc="http://schemas.openxmlformats.org/markup-compatibility/2006">
          <mc:Choice Requires="x14">
            <control shapeId="15384" r:id="rId5" name="Check Box 24">
              <controlPr defaultSize="0" autoFill="0" autoLine="0" autoPict="0">
                <anchor moveWithCells="1">
                  <from>
                    <xdr:col>7</xdr:col>
                    <xdr:colOff>47625</xdr:colOff>
                    <xdr:row>13</xdr:row>
                    <xdr:rowOff>171450</xdr:rowOff>
                  </from>
                  <to>
                    <xdr:col>7</xdr:col>
                    <xdr:colOff>590550</xdr:colOff>
                    <xdr:row>15</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U227"/>
  <sheetViews>
    <sheetView topLeftCell="J1" workbookViewId="0">
      <pane xSplit="2" ySplit="20" topLeftCell="L67" activePane="bottomRight" state="frozen"/>
      <selection activeCell="J1" sqref="J1"/>
      <selection pane="topRight" activeCell="L1" sqref="L1"/>
      <selection pane="bottomLeft" activeCell="J21" sqref="J21"/>
      <selection pane="bottomRight" activeCell="T72" sqref="T72"/>
    </sheetView>
  </sheetViews>
  <sheetFormatPr defaultColWidth="9.140625" defaultRowHeight="15"/>
  <cols>
    <col min="1" max="1" width="7.42578125" style="6" customWidth="1"/>
    <col min="2" max="2" width="16.28515625" style="6" customWidth="1"/>
    <col min="3" max="10" width="9.140625" style="6" customWidth="1"/>
    <col min="11" max="11" width="16.85546875" style="6" bestFit="1" customWidth="1"/>
    <col min="12" max="15" width="9.140625" style="6"/>
    <col min="16" max="17" width="13.42578125" style="6" bestFit="1" customWidth="1"/>
    <col min="18" max="16384" width="9.140625" style="6"/>
  </cols>
  <sheetData>
    <row r="1" spans="1:19">
      <c r="A1" s="4">
        <v>1</v>
      </c>
      <c r="B1" s="4" t="str">
        <f>VLOOKUP(A1,A2:B16,2)</f>
        <v>Apache</v>
      </c>
      <c r="C1" s="5"/>
      <c r="F1" s="874" t="s">
        <v>247</v>
      </c>
      <c r="G1" s="874"/>
      <c r="H1" s="874"/>
      <c r="I1" s="874"/>
      <c r="J1" s="874"/>
      <c r="K1" s="874"/>
    </row>
    <row r="2" spans="1:19">
      <c r="A2" s="6">
        <v>1</v>
      </c>
      <c r="B2" s="6" t="s">
        <v>248</v>
      </c>
      <c r="F2" s="6" t="s">
        <v>249</v>
      </c>
      <c r="G2" s="6">
        <v>0</v>
      </c>
      <c r="H2" s="6">
        <v>1</v>
      </c>
      <c r="I2" s="6">
        <v>2</v>
      </c>
      <c r="J2" s="6">
        <v>3</v>
      </c>
      <c r="K2" s="6">
        <v>4</v>
      </c>
      <c r="L2" s="6">
        <v>5</v>
      </c>
    </row>
    <row r="3" spans="1:19">
      <c r="A3" s="6">
        <v>2</v>
      </c>
      <c r="B3" s="6" t="s">
        <v>250</v>
      </c>
      <c r="F3" s="6" t="s">
        <v>251</v>
      </c>
    </row>
    <row r="4" spans="1:19">
      <c r="A4" s="6">
        <v>3</v>
      </c>
      <c r="B4" s="6" t="s">
        <v>252</v>
      </c>
      <c r="F4" s="7">
        <v>0.2</v>
      </c>
      <c r="G4" s="6">
        <f>VLOOKUP($B$1,$B$125:$G$150,2)</f>
        <v>170</v>
      </c>
      <c r="H4" s="6">
        <f>VLOOKUP($B$1,$B$150:$G$2129,3)</f>
        <v>0</v>
      </c>
      <c r="I4" s="6">
        <f>VLOOKUP($B$1,$B$125:$G$150,4)</f>
        <v>219</v>
      </c>
      <c r="J4" s="6">
        <f>VLOOKUP($B$1,$B$125:$G$150,5)</f>
        <v>253</v>
      </c>
      <c r="K4" s="6">
        <f>VLOOKUP($B$1,$B$125:$G$150,6)</f>
        <v>282</v>
      </c>
      <c r="L4" s="6">
        <f>VLOOKUP($B$1,$B$125:$H$150,7)</f>
        <v>311</v>
      </c>
    </row>
    <row r="5" spans="1:19">
      <c r="A5" s="6">
        <v>4</v>
      </c>
      <c r="B5" s="6" t="s">
        <v>253</v>
      </c>
      <c r="F5" s="7">
        <v>0.3</v>
      </c>
      <c r="G5" s="6">
        <f>VLOOKUP($B$1,$B$99:$G$124,2)</f>
        <v>255</v>
      </c>
      <c r="H5" s="6">
        <f>VLOOKUP($B$1,$B$99:$G$124,3)</f>
        <v>274</v>
      </c>
      <c r="I5" s="6">
        <f>VLOOKUP($B$1,$B$99:$G$124,4)</f>
        <v>329</v>
      </c>
      <c r="J5" s="6">
        <f>VLOOKUP($B$1,$B$99:$G$124,5)</f>
        <v>379</v>
      </c>
      <c r="K5" s="6">
        <f>VLOOKUP($B$1,$B$99:$G$124,6)</f>
        <v>423</v>
      </c>
      <c r="L5" s="6">
        <f>VLOOKUP($B$1,$B$99:$H$124,7)</f>
        <v>467</v>
      </c>
    </row>
    <row r="6" spans="1:19">
      <c r="A6" s="6">
        <v>5</v>
      </c>
      <c r="B6" s="6" t="s">
        <v>254</v>
      </c>
      <c r="F6" s="7">
        <v>0.4</v>
      </c>
      <c r="G6" s="6">
        <f>VLOOKUP($B$1,$B$73:$G$98,2)</f>
        <v>341</v>
      </c>
      <c r="H6" s="6">
        <f>VLOOKUP($B$1,$B$73:$G$98,3)</f>
        <v>365</v>
      </c>
      <c r="I6" s="6">
        <f>VLOOKUP($B$1,$B$73:$G$98,4)</f>
        <v>439</v>
      </c>
      <c r="J6" s="6">
        <f>VLOOKUP($B$1,$B$73:$G$98,5)</f>
        <v>506</v>
      </c>
      <c r="K6" s="6">
        <f>VLOOKUP($B$1,$B$73:$G$98,6)</f>
        <v>565</v>
      </c>
      <c r="L6" s="6">
        <f>VLOOKUP($B$1,$B$73:$H$98,7)</f>
        <v>623</v>
      </c>
    </row>
    <row r="7" spans="1:19">
      <c r="A7" s="6">
        <v>6</v>
      </c>
      <c r="B7" s="6" t="s">
        <v>255</v>
      </c>
      <c r="F7" s="7">
        <v>0.5</v>
      </c>
      <c r="G7" s="6">
        <f>VLOOKUP($B$1,$B$47:$G$72,2)</f>
        <v>426</v>
      </c>
      <c r="H7" s="6">
        <f>VLOOKUP($B$1,$B$47:$G$72,3)</f>
        <v>456</v>
      </c>
      <c r="I7" s="6">
        <f>VLOOKUP($B$1,$B$47:$G$72,4)</f>
        <v>548</v>
      </c>
      <c r="J7" s="6">
        <f>VLOOKUP($B$1,$B$47:$G$72,5)</f>
        <v>633</v>
      </c>
      <c r="K7" s="6">
        <f>VLOOKUP($B$1,$B$47:$G$72,6)</f>
        <v>706</v>
      </c>
      <c r="L7" s="6">
        <f>VLOOKUP($B$1,$B$47:$H$72,7)</f>
        <v>779</v>
      </c>
    </row>
    <row r="8" spans="1:19">
      <c r="A8" s="6">
        <v>7</v>
      </c>
      <c r="B8" s="6" t="s">
        <v>256</v>
      </c>
      <c r="F8" s="7">
        <v>0.6</v>
      </c>
      <c r="G8" s="6">
        <f>VLOOKUP($B$1,$B$21:$G$46,2)</f>
        <v>511</v>
      </c>
      <c r="H8" s="6">
        <f>VLOOKUP($B$1,$B$21:$G$46,3)</f>
        <v>548</v>
      </c>
      <c r="I8" s="6">
        <f>VLOOKUP($B$1,$B$21:$G$46,4)</f>
        <v>658</v>
      </c>
      <c r="J8" s="6">
        <f>VLOOKUP($B$1,$B$21:$G$46,5)</f>
        <v>759</v>
      </c>
      <c r="K8" s="6">
        <f>VLOOKUP($B$1,$B$21:$G$46,6)</f>
        <v>847</v>
      </c>
      <c r="L8" s="6">
        <f>VLOOKUP($B$1,$B$21:$H$46,7)</f>
        <v>935</v>
      </c>
    </row>
    <row r="9" spans="1:19">
      <c r="A9" s="6">
        <v>8</v>
      </c>
      <c r="B9" s="6" t="s">
        <v>257</v>
      </c>
    </row>
    <row r="10" spans="1:19">
      <c r="A10" s="6">
        <v>9</v>
      </c>
      <c r="B10" s="6" t="s">
        <v>258</v>
      </c>
    </row>
    <row r="11" spans="1:19">
      <c r="A11" s="6">
        <v>10</v>
      </c>
      <c r="B11" s="6" t="s">
        <v>259</v>
      </c>
    </row>
    <row r="12" spans="1:19">
      <c r="A12" s="6">
        <v>11</v>
      </c>
      <c r="B12" s="6" t="s">
        <v>260</v>
      </c>
    </row>
    <row r="13" spans="1:19">
      <c r="A13" s="6">
        <v>12</v>
      </c>
      <c r="B13" s="6" t="s">
        <v>261</v>
      </c>
      <c r="C13" s="225" t="s">
        <v>513</v>
      </c>
      <c r="D13" s="37"/>
      <c r="E13" s="37"/>
      <c r="F13" s="37"/>
      <c r="G13" s="37"/>
      <c r="H13" s="37"/>
      <c r="I13" s="37"/>
    </row>
    <row r="14" spans="1:19">
      <c r="A14" s="6">
        <v>13</v>
      </c>
      <c r="B14" s="6" t="s">
        <v>262</v>
      </c>
    </row>
    <row r="15" spans="1:19">
      <c r="A15" s="6">
        <v>14</v>
      </c>
      <c r="B15" s="6" t="s">
        <v>263</v>
      </c>
      <c r="N15" s="225" t="s">
        <v>513</v>
      </c>
      <c r="O15" s="225"/>
      <c r="P15" s="225"/>
      <c r="Q15" s="225"/>
      <c r="R15" s="37"/>
      <c r="S15" s="37"/>
    </row>
    <row r="16" spans="1:19">
      <c r="A16" s="6">
        <v>15</v>
      </c>
      <c r="B16" s="6" t="s">
        <v>264</v>
      </c>
    </row>
    <row r="18" spans="1:21">
      <c r="C18" s="6" t="s">
        <v>265</v>
      </c>
      <c r="K18" s="8" t="s">
        <v>504</v>
      </c>
      <c r="L18" s="9"/>
      <c r="M18" s="10"/>
      <c r="N18" s="11"/>
      <c r="O18" s="11"/>
      <c r="P18" s="11"/>
      <c r="Q18" s="11"/>
      <c r="R18" s="11"/>
      <c r="S18" s="11"/>
      <c r="T18" s="11"/>
      <c r="U18" s="11"/>
    </row>
    <row r="19" spans="1:21">
      <c r="K19" s="8"/>
      <c r="L19" s="9"/>
      <c r="M19" s="11"/>
      <c r="N19" s="11"/>
      <c r="O19" s="11"/>
      <c r="P19" s="11"/>
      <c r="Q19" s="11"/>
      <c r="R19" s="11"/>
      <c r="S19" s="11"/>
      <c r="T19" s="11"/>
      <c r="U19" s="11"/>
    </row>
    <row r="20" spans="1:21" ht="15.75" thickBot="1">
      <c r="B20" s="12"/>
      <c r="C20" s="13" t="s">
        <v>266</v>
      </c>
      <c r="D20" s="13" t="s">
        <v>267</v>
      </c>
      <c r="E20" s="13" t="s">
        <v>268</v>
      </c>
      <c r="F20" s="13" t="s">
        <v>269</v>
      </c>
      <c r="G20" s="13" t="s">
        <v>270</v>
      </c>
      <c r="H20" s="13" t="s">
        <v>271</v>
      </c>
      <c r="I20" s="14"/>
      <c r="K20" s="13" t="s">
        <v>272</v>
      </c>
      <c r="L20" s="12" t="s">
        <v>273</v>
      </c>
      <c r="M20" s="12" t="s">
        <v>274</v>
      </c>
      <c r="N20" s="12" t="s">
        <v>275</v>
      </c>
      <c r="O20" s="12" t="s">
        <v>276</v>
      </c>
      <c r="P20" s="12" t="s">
        <v>277</v>
      </c>
      <c r="Q20" s="12" t="s">
        <v>278</v>
      </c>
      <c r="R20" s="12" t="s">
        <v>279</v>
      </c>
      <c r="S20" s="12" t="s">
        <v>280</v>
      </c>
      <c r="T20" s="12" t="s">
        <v>281</v>
      </c>
      <c r="U20" s="12"/>
    </row>
    <row r="21" spans="1:21" ht="15.75" thickTop="1">
      <c r="A21" s="11">
        <v>60</v>
      </c>
      <c r="B21" s="15" t="s">
        <v>248</v>
      </c>
      <c r="C21" s="16">
        <f>FLOOR(M21*0.3/12,1)</f>
        <v>511</v>
      </c>
      <c r="D21" s="17">
        <f>FLOOR((((M21+N21)/2)*0.3)/12,1)</f>
        <v>548</v>
      </c>
      <c r="E21" s="17">
        <f>FLOOR((O21*0.3)/12,1)</f>
        <v>658</v>
      </c>
      <c r="F21" s="17">
        <f>FLOOR((((P21+Q21)/2)*0.3)/12,1)</f>
        <v>759</v>
      </c>
      <c r="G21" s="17">
        <f>FLOOR((R21*0.3)/12,1)</f>
        <v>847</v>
      </c>
      <c r="H21" s="17">
        <f>FLOOR((((S21+T21)/2)*0.3)/12,1)</f>
        <v>935</v>
      </c>
      <c r="I21" s="17"/>
      <c r="K21" s="9" t="s">
        <v>248</v>
      </c>
      <c r="L21" s="11">
        <v>60</v>
      </c>
      <c r="M21" s="16">
        <f>SUM((M47)*2)*0.6</f>
        <v>20460</v>
      </c>
      <c r="N21" s="16">
        <f t="shared" ref="N21:T22" si="0">SUM((N47)*2)*0.6</f>
        <v>23400</v>
      </c>
      <c r="O21" s="16">
        <f t="shared" si="0"/>
        <v>26340</v>
      </c>
      <c r="P21" s="16">
        <f t="shared" si="0"/>
        <v>29220</v>
      </c>
      <c r="Q21" s="16">
        <f t="shared" si="0"/>
        <v>31560</v>
      </c>
      <c r="R21" s="16">
        <f t="shared" si="0"/>
        <v>33900</v>
      </c>
      <c r="S21" s="16">
        <f t="shared" si="0"/>
        <v>36240</v>
      </c>
      <c r="T21" s="16">
        <f t="shared" si="0"/>
        <v>38580</v>
      </c>
      <c r="U21" s="16"/>
    </row>
    <row r="22" spans="1:21">
      <c r="A22" s="11">
        <v>60</v>
      </c>
      <c r="B22" s="18" t="s">
        <v>282</v>
      </c>
      <c r="C22" s="16">
        <f>FLOOR(M22*0.3/12,1)</f>
        <v>561</v>
      </c>
      <c r="D22" s="17">
        <f>FLOOR((((M22+N22)/2)*0.3)/12,1)</f>
        <v>600</v>
      </c>
      <c r="E22" s="17">
        <f>FLOOR((O22*0.3)/12,1)</f>
        <v>720</v>
      </c>
      <c r="F22" s="17">
        <f>FLOOR((((P22+Q22)/2)*0.3)/12,1)</f>
        <v>831</v>
      </c>
      <c r="G22" s="17">
        <f>FLOOR((R22*0.3)/12,1)</f>
        <v>928</v>
      </c>
      <c r="H22" s="17">
        <f>FLOOR((((S22+T22)/2)*0.3)/12,1)</f>
        <v>1023</v>
      </c>
      <c r="I22" s="17"/>
      <c r="K22" s="9" t="s">
        <v>282</v>
      </c>
      <c r="L22" s="11">
        <v>60</v>
      </c>
      <c r="M22" s="16">
        <f>SUM((M48)*2)*0.6</f>
        <v>22440</v>
      </c>
      <c r="N22" s="16">
        <f t="shared" si="0"/>
        <v>25620</v>
      </c>
      <c r="O22" s="16">
        <f t="shared" si="0"/>
        <v>28800</v>
      </c>
      <c r="P22" s="16">
        <f t="shared" si="0"/>
        <v>31980</v>
      </c>
      <c r="Q22" s="16">
        <f t="shared" si="0"/>
        <v>34560</v>
      </c>
      <c r="R22" s="16">
        <f t="shared" si="0"/>
        <v>37140</v>
      </c>
      <c r="S22" s="16">
        <f t="shared" si="0"/>
        <v>39660</v>
      </c>
      <c r="T22" s="16">
        <f t="shared" si="0"/>
        <v>42240</v>
      </c>
      <c r="U22" s="16"/>
    </row>
    <row r="23" spans="1:21">
      <c r="A23" s="11">
        <v>60</v>
      </c>
      <c r="B23" s="18" t="s">
        <v>250</v>
      </c>
      <c r="C23" s="16">
        <f t="shared" ref="C23:C97" si="1">FLOOR(M23*0.3/12,1)</f>
        <v>594</v>
      </c>
      <c r="D23" s="17">
        <f t="shared" ref="D23:D97" si="2">FLOOR((((M23+N23)/2)*0.3)/12,1)</f>
        <v>636</v>
      </c>
      <c r="E23" s="17">
        <f t="shared" ref="E23:E97" si="3">FLOOR((O23*0.3)/12,1)</f>
        <v>763</v>
      </c>
      <c r="F23" s="17">
        <f t="shared" ref="F23:F97" si="4">FLOOR((((P23+Q23)/2)*0.3)/12,1)</f>
        <v>882</v>
      </c>
      <c r="G23" s="17">
        <f t="shared" ref="G23:G97" si="5">FLOOR((R23*0.3)/12,1)</f>
        <v>984</v>
      </c>
      <c r="H23" s="17">
        <f t="shared" ref="H23:H97" si="6">FLOOR((((S23+T23)/2)*0.3)/12,1)</f>
        <v>1085</v>
      </c>
      <c r="I23" s="17"/>
      <c r="K23" s="9" t="s">
        <v>250</v>
      </c>
      <c r="L23" s="11">
        <v>60</v>
      </c>
      <c r="M23" s="16">
        <f t="shared" ref="M23:T38" si="7">SUM((M49)*2)*0.6</f>
        <v>23760</v>
      </c>
      <c r="N23" s="16">
        <f t="shared" si="7"/>
        <v>27120</v>
      </c>
      <c r="O23" s="16">
        <f t="shared" si="7"/>
        <v>30540</v>
      </c>
      <c r="P23" s="16">
        <f t="shared" si="7"/>
        <v>33900</v>
      </c>
      <c r="Q23" s="16">
        <f t="shared" si="7"/>
        <v>36660</v>
      </c>
      <c r="R23" s="16">
        <f t="shared" si="7"/>
        <v>39360</v>
      </c>
      <c r="S23" s="16">
        <f t="shared" si="7"/>
        <v>42060</v>
      </c>
      <c r="T23" s="16">
        <f t="shared" si="7"/>
        <v>44760</v>
      </c>
      <c r="U23" s="16"/>
    </row>
    <row r="24" spans="1:21">
      <c r="A24" s="11">
        <v>60</v>
      </c>
      <c r="B24" s="18" t="s">
        <v>283</v>
      </c>
      <c r="C24" s="16">
        <f t="shared" si="1"/>
        <v>613</v>
      </c>
      <c r="D24" s="17">
        <f t="shared" si="2"/>
        <v>657</v>
      </c>
      <c r="E24" s="17">
        <f t="shared" si="3"/>
        <v>789</v>
      </c>
      <c r="F24" s="17">
        <f t="shared" si="4"/>
        <v>911</v>
      </c>
      <c r="G24" s="17">
        <f t="shared" si="5"/>
        <v>1017</v>
      </c>
      <c r="H24" s="17">
        <f t="shared" si="6"/>
        <v>1122</v>
      </c>
      <c r="I24" s="17"/>
      <c r="K24" s="9" t="s">
        <v>283</v>
      </c>
      <c r="L24" s="11">
        <v>60</v>
      </c>
      <c r="M24" s="16">
        <f t="shared" si="7"/>
        <v>24540</v>
      </c>
      <c r="N24" s="16">
        <f t="shared" si="7"/>
        <v>28080</v>
      </c>
      <c r="O24" s="16">
        <f t="shared" si="7"/>
        <v>31560</v>
      </c>
      <c r="P24" s="16">
        <f t="shared" si="7"/>
        <v>35040</v>
      </c>
      <c r="Q24" s="16">
        <f t="shared" si="7"/>
        <v>37860</v>
      </c>
      <c r="R24" s="16">
        <f t="shared" si="7"/>
        <v>40680</v>
      </c>
      <c r="S24" s="16">
        <f t="shared" si="7"/>
        <v>43500</v>
      </c>
      <c r="T24" s="16">
        <f t="shared" si="7"/>
        <v>46260</v>
      </c>
      <c r="U24" s="16"/>
    </row>
    <row r="25" spans="1:21">
      <c r="A25" s="11">
        <v>60</v>
      </c>
      <c r="B25" s="18" t="s">
        <v>252</v>
      </c>
      <c r="C25" s="16">
        <f t="shared" si="1"/>
        <v>664</v>
      </c>
      <c r="D25" s="17">
        <f t="shared" si="2"/>
        <v>711</v>
      </c>
      <c r="E25" s="17">
        <f t="shared" si="3"/>
        <v>853</v>
      </c>
      <c r="F25" s="17">
        <f t="shared" si="4"/>
        <v>986</v>
      </c>
      <c r="G25" s="17">
        <f t="shared" si="5"/>
        <v>1101</v>
      </c>
      <c r="H25" s="17">
        <f t="shared" si="6"/>
        <v>1214</v>
      </c>
      <c r="I25" s="17"/>
      <c r="K25" s="9" t="s">
        <v>252</v>
      </c>
      <c r="L25" s="11">
        <v>60</v>
      </c>
      <c r="M25" s="16">
        <f t="shared" si="7"/>
        <v>26580</v>
      </c>
      <c r="N25" s="16">
        <f t="shared" si="7"/>
        <v>30360</v>
      </c>
      <c r="O25" s="16">
        <f t="shared" si="7"/>
        <v>34140</v>
      </c>
      <c r="P25" s="16">
        <f t="shared" si="7"/>
        <v>37920</v>
      </c>
      <c r="Q25" s="16">
        <f t="shared" si="7"/>
        <v>40980</v>
      </c>
      <c r="R25" s="16">
        <f t="shared" si="7"/>
        <v>44040</v>
      </c>
      <c r="S25" s="16">
        <f t="shared" si="7"/>
        <v>47040</v>
      </c>
      <c r="T25" s="16">
        <f t="shared" si="7"/>
        <v>50100</v>
      </c>
      <c r="U25" s="16"/>
    </row>
    <row r="26" spans="1:21">
      <c r="A26" s="11">
        <v>60</v>
      </c>
      <c r="B26" s="18" t="s">
        <v>253</v>
      </c>
      <c r="C26" s="16">
        <f t="shared" si="1"/>
        <v>528</v>
      </c>
      <c r="D26" s="17">
        <f t="shared" si="2"/>
        <v>565</v>
      </c>
      <c r="E26" s="17">
        <f t="shared" si="3"/>
        <v>678</v>
      </c>
      <c r="F26" s="17">
        <f t="shared" si="4"/>
        <v>783</v>
      </c>
      <c r="G26" s="17">
        <f t="shared" si="5"/>
        <v>874</v>
      </c>
      <c r="H26" s="17">
        <f t="shared" si="6"/>
        <v>964</v>
      </c>
      <c r="I26" s="17"/>
      <c r="K26" s="9" t="s">
        <v>253</v>
      </c>
      <c r="L26" s="11">
        <v>60</v>
      </c>
      <c r="M26" s="16">
        <f t="shared" si="7"/>
        <v>21120</v>
      </c>
      <c r="N26" s="16">
        <f t="shared" si="7"/>
        <v>24120</v>
      </c>
      <c r="O26" s="16">
        <f t="shared" si="7"/>
        <v>27120</v>
      </c>
      <c r="P26" s="16">
        <f t="shared" si="7"/>
        <v>30120</v>
      </c>
      <c r="Q26" s="16">
        <f t="shared" si="7"/>
        <v>32580</v>
      </c>
      <c r="R26" s="16">
        <f t="shared" si="7"/>
        <v>34980</v>
      </c>
      <c r="S26" s="16">
        <f t="shared" si="7"/>
        <v>37380</v>
      </c>
      <c r="T26" s="16">
        <f t="shared" si="7"/>
        <v>39780</v>
      </c>
      <c r="U26" s="16"/>
    </row>
    <row r="27" spans="1:21">
      <c r="A27" s="11">
        <v>60</v>
      </c>
      <c r="B27" s="18" t="s">
        <v>284</v>
      </c>
      <c r="C27" s="16">
        <f t="shared" si="1"/>
        <v>540</v>
      </c>
      <c r="D27" s="17">
        <f t="shared" si="2"/>
        <v>578</v>
      </c>
      <c r="E27" s="17">
        <f t="shared" si="3"/>
        <v>693</v>
      </c>
      <c r="F27" s="17">
        <f t="shared" si="4"/>
        <v>801</v>
      </c>
      <c r="G27" s="17">
        <f t="shared" si="5"/>
        <v>894</v>
      </c>
      <c r="H27" s="17">
        <f t="shared" si="6"/>
        <v>986</v>
      </c>
      <c r="I27" s="17"/>
      <c r="K27" s="9" t="s">
        <v>284</v>
      </c>
      <c r="L27" s="11">
        <v>60</v>
      </c>
      <c r="M27" s="16">
        <f t="shared" si="7"/>
        <v>21600</v>
      </c>
      <c r="N27" s="16">
        <f t="shared" si="7"/>
        <v>24660</v>
      </c>
      <c r="O27" s="16">
        <f t="shared" si="7"/>
        <v>27720</v>
      </c>
      <c r="P27" s="16">
        <f t="shared" si="7"/>
        <v>30780</v>
      </c>
      <c r="Q27" s="16">
        <f t="shared" si="7"/>
        <v>33300</v>
      </c>
      <c r="R27" s="16">
        <f t="shared" si="7"/>
        <v>35760</v>
      </c>
      <c r="S27" s="16">
        <f t="shared" si="7"/>
        <v>38220</v>
      </c>
      <c r="T27" s="16">
        <f t="shared" si="7"/>
        <v>40680</v>
      </c>
      <c r="U27" s="16"/>
    </row>
    <row r="28" spans="1:21">
      <c r="A28" s="11">
        <v>60</v>
      </c>
      <c r="B28" s="18" t="s">
        <v>254</v>
      </c>
      <c r="C28" s="16">
        <f t="shared" si="1"/>
        <v>546</v>
      </c>
      <c r="D28" s="17">
        <f t="shared" si="2"/>
        <v>585</v>
      </c>
      <c r="E28" s="17">
        <f t="shared" si="3"/>
        <v>702</v>
      </c>
      <c r="F28" s="17">
        <f t="shared" si="4"/>
        <v>810</v>
      </c>
      <c r="G28" s="17">
        <f t="shared" si="5"/>
        <v>904</v>
      </c>
      <c r="H28" s="17">
        <f t="shared" si="6"/>
        <v>997</v>
      </c>
      <c r="I28" s="17"/>
      <c r="K28" s="9" t="s">
        <v>254</v>
      </c>
      <c r="L28" s="11">
        <v>60</v>
      </c>
      <c r="M28" s="16">
        <f t="shared" si="7"/>
        <v>21840</v>
      </c>
      <c r="N28" s="16">
        <f t="shared" si="7"/>
        <v>24960</v>
      </c>
      <c r="O28" s="16">
        <f t="shared" si="7"/>
        <v>28080</v>
      </c>
      <c r="P28" s="16">
        <f t="shared" si="7"/>
        <v>31140</v>
      </c>
      <c r="Q28" s="16">
        <f t="shared" si="7"/>
        <v>33660</v>
      </c>
      <c r="R28" s="16">
        <f t="shared" si="7"/>
        <v>36180</v>
      </c>
      <c r="S28" s="16">
        <f t="shared" si="7"/>
        <v>38640</v>
      </c>
      <c r="T28" s="16">
        <f t="shared" si="7"/>
        <v>41160</v>
      </c>
      <c r="U28" s="16"/>
    </row>
    <row r="29" spans="1:21">
      <c r="A29" s="11">
        <v>60</v>
      </c>
      <c r="B29" s="18" t="s">
        <v>255</v>
      </c>
      <c r="C29" s="16">
        <f t="shared" si="1"/>
        <v>540</v>
      </c>
      <c r="D29" s="17">
        <f t="shared" si="2"/>
        <v>578</v>
      </c>
      <c r="E29" s="17">
        <f t="shared" si="3"/>
        <v>693</v>
      </c>
      <c r="F29" s="17">
        <f t="shared" si="4"/>
        <v>801</v>
      </c>
      <c r="G29" s="17">
        <f t="shared" si="5"/>
        <v>894</v>
      </c>
      <c r="H29" s="17">
        <f t="shared" si="6"/>
        <v>986</v>
      </c>
      <c r="I29" s="17"/>
      <c r="K29" s="9" t="s">
        <v>255</v>
      </c>
      <c r="L29" s="11">
        <v>60</v>
      </c>
      <c r="M29" s="16">
        <f t="shared" si="7"/>
        <v>21600</v>
      </c>
      <c r="N29" s="16">
        <f t="shared" si="7"/>
        <v>24660</v>
      </c>
      <c r="O29" s="16">
        <f t="shared" si="7"/>
        <v>27720</v>
      </c>
      <c r="P29" s="16">
        <f t="shared" si="7"/>
        <v>30780</v>
      </c>
      <c r="Q29" s="16">
        <f t="shared" si="7"/>
        <v>33300</v>
      </c>
      <c r="R29" s="16">
        <f t="shared" si="7"/>
        <v>35760</v>
      </c>
      <c r="S29" s="16">
        <f t="shared" si="7"/>
        <v>38220</v>
      </c>
      <c r="T29" s="16">
        <f t="shared" si="7"/>
        <v>40680</v>
      </c>
      <c r="U29" s="16"/>
    </row>
    <row r="30" spans="1:21">
      <c r="A30" s="11">
        <v>60</v>
      </c>
      <c r="B30" s="18" t="s">
        <v>285</v>
      </c>
      <c r="C30" s="16">
        <f t="shared" si="1"/>
        <v>603</v>
      </c>
      <c r="D30" s="17">
        <f t="shared" si="2"/>
        <v>646</v>
      </c>
      <c r="E30" s="17">
        <f t="shared" si="3"/>
        <v>775</v>
      </c>
      <c r="F30" s="17">
        <f t="shared" si="4"/>
        <v>895</v>
      </c>
      <c r="G30" s="17">
        <f t="shared" si="5"/>
        <v>999</v>
      </c>
      <c r="H30" s="17">
        <f t="shared" si="6"/>
        <v>1102</v>
      </c>
      <c r="I30" s="17"/>
      <c r="K30" s="9" t="s">
        <v>285</v>
      </c>
      <c r="L30" s="11">
        <v>60</v>
      </c>
      <c r="M30" s="16">
        <f t="shared" si="7"/>
        <v>24120</v>
      </c>
      <c r="N30" s="16">
        <f t="shared" si="7"/>
        <v>27600</v>
      </c>
      <c r="O30" s="16">
        <f t="shared" si="7"/>
        <v>31020</v>
      </c>
      <c r="P30" s="16">
        <f t="shared" si="7"/>
        <v>34440</v>
      </c>
      <c r="Q30" s="16">
        <f t="shared" si="7"/>
        <v>37200</v>
      </c>
      <c r="R30" s="16">
        <f t="shared" si="7"/>
        <v>39960</v>
      </c>
      <c r="S30" s="16">
        <f t="shared" si="7"/>
        <v>42720</v>
      </c>
      <c r="T30" s="16">
        <f t="shared" si="7"/>
        <v>45480</v>
      </c>
      <c r="U30" s="16"/>
    </row>
    <row r="31" spans="1:21">
      <c r="A31" s="11">
        <v>60</v>
      </c>
      <c r="B31" s="18" t="s">
        <v>256</v>
      </c>
      <c r="C31" s="16">
        <f t="shared" si="1"/>
        <v>463</v>
      </c>
      <c r="D31" s="17">
        <f t="shared" si="2"/>
        <v>496</v>
      </c>
      <c r="E31" s="17">
        <f t="shared" si="3"/>
        <v>595</v>
      </c>
      <c r="F31" s="17">
        <f t="shared" si="4"/>
        <v>688</v>
      </c>
      <c r="G31" s="17">
        <f t="shared" si="5"/>
        <v>768</v>
      </c>
      <c r="H31" s="17">
        <f t="shared" si="6"/>
        <v>847</v>
      </c>
      <c r="I31" s="17"/>
      <c r="K31" s="9" t="s">
        <v>256</v>
      </c>
      <c r="L31" s="11">
        <v>60</v>
      </c>
      <c r="M31" s="16">
        <f t="shared" si="7"/>
        <v>18540</v>
      </c>
      <c r="N31" s="16">
        <f t="shared" si="7"/>
        <v>21180</v>
      </c>
      <c r="O31" s="16">
        <f t="shared" si="7"/>
        <v>23820</v>
      </c>
      <c r="P31" s="16">
        <f t="shared" si="7"/>
        <v>26460</v>
      </c>
      <c r="Q31" s="16">
        <f t="shared" si="7"/>
        <v>28620</v>
      </c>
      <c r="R31" s="16">
        <f t="shared" si="7"/>
        <v>30720</v>
      </c>
      <c r="S31" s="16">
        <f t="shared" si="7"/>
        <v>32820</v>
      </c>
      <c r="T31" s="16">
        <f t="shared" si="7"/>
        <v>34980</v>
      </c>
      <c r="U31" s="16"/>
    </row>
    <row r="32" spans="1:21">
      <c r="A32" s="11">
        <v>60</v>
      </c>
      <c r="B32" s="18" t="s">
        <v>286</v>
      </c>
      <c r="C32" s="16">
        <f t="shared" si="1"/>
        <v>540</v>
      </c>
      <c r="D32" s="17">
        <f t="shared" si="2"/>
        <v>579</v>
      </c>
      <c r="E32" s="17">
        <f t="shared" si="3"/>
        <v>694</v>
      </c>
      <c r="F32" s="17">
        <f t="shared" si="4"/>
        <v>802</v>
      </c>
      <c r="G32" s="17">
        <f t="shared" si="5"/>
        <v>895</v>
      </c>
      <c r="H32" s="17">
        <f t="shared" si="6"/>
        <v>987</v>
      </c>
      <c r="I32" s="17"/>
      <c r="K32" s="9" t="s">
        <v>286</v>
      </c>
      <c r="L32" s="11">
        <v>60</v>
      </c>
      <c r="M32" s="16">
        <f t="shared" si="7"/>
        <v>21600</v>
      </c>
      <c r="N32" s="16">
        <f t="shared" si="7"/>
        <v>24720</v>
      </c>
      <c r="O32" s="16">
        <f t="shared" si="7"/>
        <v>27780</v>
      </c>
      <c r="P32" s="16">
        <f t="shared" si="7"/>
        <v>30840</v>
      </c>
      <c r="Q32" s="16">
        <f t="shared" si="7"/>
        <v>33360</v>
      </c>
      <c r="R32" s="16">
        <f t="shared" si="7"/>
        <v>35820</v>
      </c>
      <c r="S32" s="16">
        <f t="shared" si="7"/>
        <v>38280</v>
      </c>
      <c r="T32" s="16">
        <f t="shared" si="7"/>
        <v>40740</v>
      </c>
      <c r="U32" s="16"/>
    </row>
    <row r="33" spans="1:21">
      <c r="A33" s="11">
        <v>60</v>
      </c>
      <c r="B33" s="19" t="s">
        <v>257</v>
      </c>
      <c r="C33" s="16">
        <f t="shared" si="1"/>
        <v>661</v>
      </c>
      <c r="D33" s="17">
        <f t="shared" si="2"/>
        <v>708</v>
      </c>
      <c r="E33" s="17">
        <f t="shared" si="3"/>
        <v>850</v>
      </c>
      <c r="F33" s="17">
        <f t="shared" si="4"/>
        <v>981</v>
      </c>
      <c r="G33" s="17">
        <f t="shared" si="5"/>
        <v>1095</v>
      </c>
      <c r="H33" s="17">
        <f t="shared" si="6"/>
        <v>1208</v>
      </c>
      <c r="I33" s="17"/>
      <c r="K33" s="20" t="s">
        <v>257</v>
      </c>
      <c r="L33" s="11">
        <v>60</v>
      </c>
      <c r="M33" s="16">
        <f t="shared" si="7"/>
        <v>26460</v>
      </c>
      <c r="N33" s="16">
        <f t="shared" si="7"/>
        <v>30240</v>
      </c>
      <c r="O33" s="16">
        <f t="shared" si="7"/>
        <v>34020</v>
      </c>
      <c r="P33" s="16">
        <f t="shared" si="7"/>
        <v>37740</v>
      </c>
      <c r="Q33" s="16">
        <f t="shared" si="7"/>
        <v>40800</v>
      </c>
      <c r="R33" s="16">
        <f t="shared" si="7"/>
        <v>43800</v>
      </c>
      <c r="S33" s="16">
        <f t="shared" si="7"/>
        <v>46800</v>
      </c>
      <c r="T33" s="16">
        <f t="shared" si="7"/>
        <v>49860</v>
      </c>
      <c r="U33" s="16"/>
    </row>
    <row r="34" spans="1:21">
      <c r="A34" s="11">
        <v>60</v>
      </c>
      <c r="B34" s="19" t="s">
        <v>287</v>
      </c>
      <c r="C34" s="16">
        <f t="shared" si="1"/>
        <v>700</v>
      </c>
      <c r="D34" s="17">
        <f t="shared" si="2"/>
        <v>750</v>
      </c>
      <c r="E34" s="17">
        <f t="shared" si="3"/>
        <v>900</v>
      </c>
      <c r="F34" s="17">
        <f t="shared" si="4"/>
        <v>1039</v>
      </c>
      <c r="G34" s="17">
        <f t="shared" si="5"/>
        <v>1159</v>
      </c>
      <c r="H34" s="17">
        <f t="shared" si="6"/>
        <v>1279</v>
      </c>
      <c r="I34" s="17"/>
      <c r="K34" s="20" t="s">
        <v>287</v>
      </c>
      <c r="L34" s="11">
        <v>60</v>
      </c>
      <c r="M34" s="16">
        <f t="shared" si="7"/>
        <v>28020</v>
      </c>
      <c r="N34" s="16">
        <f t="shared" si="7"/>
        <v>31980</v>
      </c>
      <c r="O34" s="16">
        <f t="shared" si="7"/>
        <v>36000</v>
      </c>
      <c r="P34" s="16">
        <f t="shared" si="7"/>
        <v>39960</v>
      </c>
      <c r="Q34" s="16">
        <f t="shared" si="7"/>
        <v>43200</v>
      </c>
      <c r="R34" s="16">
        <f t="shared" si="7"/>
        <v>46380</v>
      </c>
      <c r="S34" s="16">
        <f t="shared" si="7"/>
        <v>49560</v>
      </c>
      <c r="T34" s="16">
        <f t="shared" si="7"/>
        <v>52800</v>
      </c>
    </row>
    <row r="35" spans="1:21">
      <c r="A35" s="11">
        <v>60</v>
      </c>
      <c r="B35" s="18" t="s">
        <v>258</v>
      </c>
      <c r="C35" s="16">
        <f t="shared" si="1"/>
        <v>511</v>
      </c>
      <c r="D35" s="17">
        <f t="shared" si="2"/>
        <v>548</v>
      </c>
      <c r="E35" s="17">
        <f t="shared" si="3"/>
        <v>658</v>
      </c>
      <c r="F35" s="17">
        <f t="shared" si="4"/>
        <v>759</v>
      </c>
      <c r="G35" s="17">
        <f t="shared" si="5"/>
        <v>847</v>
      </c>
      <c r="H35" s="17">
        <f t="shared" si="6"/>
        <v>935</v>
      </c>
      <c r="I35" s="17"/>
      <c r="K35" s="9" t="s">
        <v>258</v>
      </c>
      <c r="L35" s="11">
        <v>60</v>
      </c>
      <c r="M35" s="16">
        <f t="shared" si="7"/>
        <v>20460</v>
      </c>
      <c r="N35" s="16">
        <f t="shared" si="7"/>
        <v>23400</v>
      </c>
      <c r="O35" s="16">
        <f t="shared" si="7"/>
        <v>26340</v>
      </c>
      <c r="P35" s="16">
        <f t="shared" si="7"/>
        <v>29220</v>
      </c>
      <c r="Q35" s="16">
        <f t="shared" si="7"/>
        <v>31560</v>
      </c>
      <c r="R35" s="16">
        <f t="shared" si="7"/>
        <v>33900</v>
      </c>
      <c r="S35" s="16">
        <f t="shared" si="7"/>
        <v>36240</v>
      </c>
      <c r="T35" s="16">
        <f t="shared" si="7"/>
        <v>38580</v>
      </c>
      <c r="U35" s="16"/>
    </row>
    <row r="36" spans="1:21">
      <c r="A36" s="11">
        <v>60</v>
      </c>
      <c r="B36" s="18" t="s">
        <v>288</v>
      </c>
      <c r="C36" s="16">
        <f t="shared" si="1"/>
        <v>706</v>
      </c>
      <c r="D36" s="17">
        <f t="shared" si="2"/>
        <v>756</v>
      </c>
      <c r="E36" s="17">
        <f t="shared" si="3"/>
        <v>907</v>
      </c>
      <c r="F36" s="17">
        <f t="shared" si="4"/>
        <v>1048</v>
      </c>
      <c r="G36" s="17">
        <f t="shared" si="5"/>
        <v>1170</v>
      </c>
      <c r="H36" s="17">
        <f t="shared" si="6"/>
        <v>1291</v>
      </c>
      <c r="I36" s="17"/>
      <c r="K36" s="9" t="s">
        <v>288</v>
      </c>
      <c r="L36" s="11">
        <v>60</v>
      </c>
      <c r="M36" s="16">
        <f t="shared" si="7"/>
        <v>28260</v>
      </c>
      <c r="N36" s="16">
        <f t="shared" si="7"/>
        <v>32280</v>
      </c>
      <c r="O36" s="16">
        <f t="shared" si="7"/>
        <v>36300</v>
      </c>
      <c r="P36" s="16">
        <f t="shared" si="7"/>
        <v>40320</v>
      </c>
      <c r="Q36" s="16">
        <f t="shared" si="7"/>
        <v>43560</v>
      </c>
      <c r="R36" s="16">
        <f t="shared" si="7"/>
        <v>46800</v>
      </c>
      <c r="S36" s="16">
        <f t="shared" si="7"/>
        <v>50040</v>
      </c>
      <c r="T36" s="16">
        <f t="shared" si="7"/>
        <v>53280</v>
      </c>
    </row>
    <row r="37" spans="1:21">
      <c r="A37" s="11">
        <v>60</v>
      </c>
      <c r="B37" s="18" t="s">
        <v>259</v>
      </c>
      <c r="C37" s="16">
        <f t="shared" si="1"/>
        <v>468</v>
      </c>
      <c r="D37" s="17">
        <f t="shared" si="2"/>
        <v>501</v>
      </c>
      <c r="E37" s="17">
        <f t="shared" si="3"/>
        <v>601</v>
      </c>
      <c r="F37" s="17">
        <f t="shared" si="4"/>
        <v>694</v>
      </c>
      <c r="G37" s="17">
        <f t="shared" si="5"/>
        <v>775</v>
      </c>
      <c r="H37" s="17">
        <f t="shared" si="6"/>
        <v>855</v>
      </c>
      <c r="I37" s="17"/>
      <c r="K37" s="9" t="s">
        <v>259</v>
      </c>
      <c r="L37" s="11">
        <v>60</v>
      </c>
      <c r="M37" s="16">
        <f t="shared" si="7"/>
        <v>18720</v>
      </c>
      <c r="N37" s="16">
        <f t="shared" si="7"/>
        <v>21360</v>
      </c>
      <c r="O37" s="16">
        <f t="shared" si="7"/>
        <v>24060</v>
      </c>
      <c r="P37" s="16">
        <f t="shared" si="7"/>
        <v>26700</v>
      </c>
      <c r="Q37" s="16">
        <f t="shared" si="7"/>
        <v>28860</v>
      </c>
      <c r="R37" s="16">
        <f t="shared" si="7"/>
        <v>31020</v>
      </c>
      <c r="S37" s="16">
        <f t="shared" si="7"/>
        <v>33120</v>
      </c>
      <c r="T37" s="16">
        <f t="shared" si="7"/>
        <v>35280</v>
      </c>
      <c r="U37" s="16"/>
    </row>
    <row r="38" spans="1:21">
      <c r="A38" s="11">
        <v>60</v>
      </c>
      <c r="B38" s="18" t="s">
        <v>289</v>
      </c>
      <c r="C38" s="16">
        <f t="shared" si="1"/>
        <v>522</v>
      </c>
      <c r="D38" s="17">
        <f t="shared" si="2"/>
        <v>559</v>
      </c>
      <c r="E38" s="17">
        <f t="shared" si="3"/>
        <v>672</v>
      </c>
      <c r="F38" s="17">
        <f t="shared" si="4"/>
        <v>775</v>
      </c>
      <c r="G38" s="17">
        <f t="shared" si="5"/>
        <v>865</v>
      </c>
      <c r="H38" s="17">
        <f t="shared" si="6"/>
        <v>955</v>
      </c>
      <c r="I38" s="17"/>
      <c r="K38" s="9" t="s">
        <v>289</v>
      </c>
      <c r="L38" s="11">
        <v>60</v>
      </c>
      <c r="M38" s="16">
        <f t="shared" si="7"/>
        <v>20880</v>
      </c>
      <c r="N38" s="16">
        <f t="shared" si="7"/>
        <v>23880</v>
      </c>
      <c r="O38" s="16">
        <f t="shared" si="7"/>
        <v>26880</v>
      </c>
      <c r="P38" s="16">
        <f t="shared" si="7"/>
        <v>29820</v>
      </c>
      <c r="Q38" s="16">
        <f t="shared" si="7"/>
        <v>32220</v>
      </c>
      <c r="R38" s="16">
        <f t="shared" si="7"/>
        <v>34620</v>
      </c>
      <c r="S38" s="16">
        <f t="shared" si="7"/>
        <v>37020</v>
      </c>
      <c r="T38" s="16">
        <f t="shared" si="7"/>
        <v>39420</v>
      </c>
      <c r="U38" s="16"/>
    </row>
    <row r="39" spans="1:21">
      <c r="A39" s="11">
        <v>60</v>
      </c>
      <c r="B39" s="18" t="s">
        <v>260</v>
      </c>
      <c r="C39" s="16">
        <f t="shared" si="1"/>
        <v>595</v>
      </c>
      <c r="D39" s="17">
        <f t="shared" si="2"/>
        <v>638</v>
      </c>
      <c r="E39" s="17">
        <f t="shared" si="3"/>
        <v>766</v>
      </c>
      <c r="F39" s="17">
        <f t="shared" si="4"/>
        <v>885</v>
      </c>
      <c r="G39" s="17">
        <f t="shared" si="5"/>
        <v>987</v>
      </c>
      <c r="H39" s="17">
        <f t="shared" si="6"/>
        <v>1089</v>
      </c>
      <c r="I39" s="17"/>
      <c r="K39" s="9" t="s">
        <v>260</v>
      </c>
      <c r="L39" s="11">
        <v>60</v>
      </c>
      <c r="M39" s="16">
        <f t="shared" ref="M39:T46" si="8">SUM((M65)*2)*0.6</f>
        <v>23820</v>
      </c>
      <c r="N39" s="16">
        <f t="shared" si="8"/>
        <v>27240</v>
      </c>
      <c r="O39" s="16">
        <f t="shared" si="8"/>
        <v>30660</v>
      </c>
      <c r="P39" s="16">
        <f t="shared" si="8"/>
        <v>34020</v>
      </c>
      <c r="Q39" s="16">
        <f t="shared" si="8"/>
        <v>36780</v>
      </c>
      <c r="R39" s="16">
        <f t="shared" si="8"/>
        <v>39480</v>
      </c>
      <c r="S39" s="16">
        <f t="shared" si="8"/>
        <v>42240</v>
      </c>
      <c r="T39" s="16">
        <f t="shared" si="8"/>
        <v>44940</v>
      </c>
      <c r="U39" s="16"/>
    </row>
    <row r="40" spans="1:21">
      <c r="A40" s="11">
        <v>60</v>
      </c>
      <c r="B40" s="19" t="s">
        <v>261</v>
      </c>
      <c r="C40" s="16">
        <f t="shared" si="1"/>
        <v>661</v>
      </c>
      <c r="D40" s="17">
        <f t="shared" si="2"/>
        <v>708</v>
      </c>
      <c r="E40" s="17">
        <f t="shared" si="3"/>
        <v>850</v>
      </c>
      <c r="F40" s="17">
        <f t="shared" si="4"/>
        <v>981</v>
      </c>
      <c r="G40" s="17">
        <f t="shared" si="5"/>
        <v>1095</v>
      </c>
      <c r="H40" s="17">
        <f t="shared" si="6"/>
        <v>1208</v>
      </c>
      <c r="I40" s="17"/>
      <c r="K40" s="20" t="s">
        <v>261</v>
      </c>
      <c r="L40" s="11">
        <v>60</v>
      </c>
      <c r="M40" s="16">
        <f t="shared" si="8"/>
        <v>26460</v>
      </c>
      <c r="N40" s="16">
        <f t="shared" si="8"/>
        <v>30240</v>
      </c>
      <c r="O40" s="16">
        <f t="shared" si="8"/>
        <v>34020</v>
      </c>
      <c r="P40" s="16">
        <f t="shared" si="8"/>
        <v>37740</v>
      </c>
      <c r="Q40" s="16">
        <f t="shared" si="8"/>
        <v>40800</v>
      </c>
      <c r="R40" s="16">
        <f t="shared" si="8"/>
        <v>43800</v>
      </c>
      <c r="S40" s="16">
        <f t="shared" si="8"/>
        <v>46800</v>
      </c>
      <c r="T40" s="16">
        <f t="shared" si="8"/>
        <v>49860</v>
      </c>
      <c r="U40" s="16"/>
    </row>
    <row r="41" spans="1:21">
      <c r="A41" s="11">
        <v>60</v>
      </c>
      <c r="B41" s="19" t="s">
        <v>290</v>
      </c>
      <c r="C41" s="16">
        <f t="shared" si="1"/>
        <v>700</v>
      </c>
      <c r="D41" s="17">
        <f t="shared" si="2"/>
        <v>750</v>
      </c>
      <c r="E41" s="17">
        <f t="shared" si="3"/>
        <v>900</v>
      </c>
      <c r="F41" s="17">
        <f t="shared" si="4"/>
        <v>1039</v>
      </c>
      <c r="G41" s="17">
        <f t="shared" si="5"/>
        <v>1159</v>
      </c>
      <c r="H41" s="17">
        <f t="shared" si="6"/>
        <v>1279</v>
      </c>
      <c r="I41" s="17"/>
      <c r="K41" s="20" t="s">
        <v>290</v>
      </c>
      <c r="L41" s="11">
        <v>60</v>
      </c>
      <c r="M41" s="16">
        <f t="shared" si="8"/>
        <v>28020</v>
      </c>
      <c r="N41" s="16">
        <f t="shared" si="8"/>
        <v>31980</v>
      </c>
      <c r="O41" s="16">
        <f t="shared" si="8"/>
        <v>36000</v>
      </c>
      <c r="P41" s="16">
        <f t="shared" si="8"/>
        <v>39960</v>
      </c>
      <c r="Q41" s="16">
        <f t="shared" si="8"/>
        <v>43200</v>
      </c>
      <c r="R41" s="16">
        <f t="shared" si="8"/>
        <v>46380</v>
      </c>
      <c r="S41" s="16">
        <f t="shared" si="8"/>
        <v>49560</v>
      </c>
      <c r="T41" s="16">
        <f t="shared" si="8"/>
        <v>52800</v>
      </c>
    </row>
    <row r="42" spans="1:21">
      <c r="A42" s="11">
        <v>60</v>
      </c>
      <c r="B42" s="18" t="s">
        <v>262</v>
      </c>
      <c r="C42" s="16">
        <f t="shared" si="1"/>
        <v>463</v>
      </c>
      <c r="D42" s="17">
        <f t="shared" si="2"/>
        <v>496</v>
      </c>
      <c r="E42" s="17">
        <f t="shared" si="3"/>
        <v>595</v>
      </c>
      <c r="F42" s="17">
        <f t="shared" si="4"/>
        <v>688</v>
      </c>
      <c r="G42" s="17">
        <f t="shared" si="5"/>
        <v>768</v>
      </c>
      <c r="H42" s="17">
        <f t="shared" si="6"/>
        <v>847</v>
      </c>
      <c r="I42" s="17"/>
      <c r="K42" s="9" t="s">
        <v>262</v>
      </c>
      <c r="L42" s="11">
        <v>60</v>
      </c>
      <c r="M42" s="16">
        <f t="shared" si="8"/>
        <v>18540</v>
      </c>
      <c r="N42" s="16">
        <f t="shared" si="8"/>
        <v>21180</v>
      </c>
      <c r="O42" s="16">
        <f t="shared" si="8"/>
        <v>23820</v>
      </c>
      <c r="P42" s="16">
        <f t="shared" si="8"/>
        <v>26460</v>
      </c>
      <c r="Q42" s="16">
        <f t="shared" si="8"/>
        <v>28620</v>
      </c>
      <c r="R42" s="16">
        <f t="shared" si="8"/>
        <v>30720</v>
      </c>
      <c r="S42" s="16">
        <f t="shared" si="8"/>
        <v>32820</v>
      </c>
      <c r="T42" s="16">
        <f t="shared" si="8"/>
        <v>34980</v>
      </c>
      <c r="U42" s="16"/>
    </row>
    <row r="43" spans="1:21">
      <c r="A43" s="11">
        <v>60</v>
      </c>
      <c r="B43" s="18" t="s">
        <v>291</v>
      </c>
      <c r="C43" s="16">
        <f t="shared" si="1"/>
        <v>528</v>
      </c>
      <c r="D43" s="17">
        <f t="shared" si="2"/>
        <v>565</v>
      </c>
      <c r="E43" s="17">
        <f t="shared" si="3"/>
        <v>678</v>
      </c>
      <c r="F43" s="17">
        <f t="shared" si="4"/>
        <v>783</v>
      </c>
      <c r="G43" s="17">
        <f t="shared" si="5"/>
        <v>874</v>
      </c>
      <c r="H43" s="17">
        <f t="shared" si="6"/>
        <v>964</v>
      </c>
      <c r="I43" s="17"/>
      <c r="K43" s="9" t="s">
        <v>291</v>
      </c>
      <c r="L43" s="11">
        <v>60</v>
      </c>
      <c r="M43" s="16">
        <f t="shared" si="8"/>
        <v>21120</v>
      </c>
      <c r="N43" s="16">
        <f t="shared" si="8"/>
        <v>24120</v>
      </c>
      <c r="O43" s="16">
        <f t="shared" si="8"/>
        <v>27120</v>
      </c>
      <c r="P43" s="16">
        <f t="shared" si="8"/>
        <v>30120</v>
      </c>
      <c r="Q43" s="16">
        <f t="shared" si="8"/>
        <v>32580</v>
      </c>
      <c r="R43" s="16">
        <f t="shared" si="8"/>
        <v>34980</v>
      </c>
      <c r="S43" s="16">
        <f t="shared" si="8"/>
        <v>37380</v>
      </c>
      <c r="T43" s="16">
        <f t="shared" si="8"/>
        <v>39780</v>
      </c>
    </row>
    <row r="44" spans="1:21">
      <c r="A44" s="11">
        <v>60</v>
      </c>
      <c r="B44" s="18" t="s">
        <v>263</v>
      </c>
      <c r="C44" s="16">
        <f t="shared" si="1"/>
        <v>559</v>
      </c>
      <c r="D44" s="17">
        <f t="shared" si="2"/>
        <v>599</v>
      </c>
      <c r="E44" s="17">
        <f t="shared" si="3"/>
        <v>718</v>
      </c>
      <c r="F44" s="17">
        <f t="shared" si="4"/>
        <v>830</v>
      </c>
      <c r="G44" s="17">
        <f t="shared" si="5"/>
        <v>927</v>
      </c>
      <c r="H44" s="17">
        <f t="shared" si="6"/>
        <v>1022</v>
      </c>
      <c r="I44" s="17"/>
      <c r="K44" s="9" t="s">
        <v>263</v>
      </c>
      <c r="L44" s="11">
        <v>60</v>
      </c>
      <c r="M44" s="16">
        <f t="shared" si="8"/>
        <v>22380</v>
      </c>
      <c r="N44" s="16">
        <f t="shared" si="8"/>
        <v>25560</v>
      </c>
      <c r="O44" s="16">
        <f t="shared" si="8"/>
        <v>28740</v>
      </c>
      <c r="P44" s="16">
        <f t="shared" si="8"/>
        <v>31920</v>
      </c>
      <c r="Q44" s="16">
        <f t="shared" si="8"/>
        <v>34500</v>
      </c>
      <c r="R44" s="16">
        <f t="shared" si="8"/>
        <v>37080</v>
      </c>
      <c r="S44" s="16">
        <f t="shared" si="8"/>
        <v>39600</v>
      </c>
      <c r="T44" s="16">
        <f t="shared" si="8"/>
        <v>42180</v>
      </c>
      <c r="U44" s="16"/>
    </row>
    <row r="45" spans="1:21">
      <c r="A45" s="21">
        <v>60</v>
      </c>
      <c r="B45" s="18" t="s">
        <v>264</v>
      </c>
      <c r="C45" s="16">
        <f t="shared" si="1"/>
        <v>504</v>
      </c>
      <c r="D45" s="17">
        <f t="shared" si="2"/>
        <v>540</v>
      </c>
      <c r="E45" s="17">
        <f t="shared" si="3"/>
        <v>648</v>
      </c>
      <c r="F45" s="17">
        <f t="shared" si="4"/>
        <v>762</v>
      </c>
      <c r="G45" s="17">
        <f t="shared" si="5"/>
        <v>834</v>
      </c>
      <c r="H45" s="17">
        <f t="shared" si="6"/>
        <v>920</v>
      </c>
      <c r="I45" s="16"/>
      <c r="J45" s="22"/>
      <c r="K45" s="23" t="s">
        <v>264</v>
      </c>
      <c r="L45" s="21">
        <v>60</v>
      </c>
      <c r="M45" s="16">
        <f t="shared" si="8"/>
        <v>20160</v>
      </c>
      <c r="N45" s="16">
        <f t="shared" si="8"/>
        <v>23040</v>
      </c>
      <c r="O45" s="16">
        <f t="shared" si="8"/>
        <v>25920</v>
      </c>
      <c r="P45" s="16">
        <f t="shared" si="8"/>
        <v>28740</v>
      </c>
      <c r="Q45" s="16">
        <f t="shared" si="8"/>
        <v>32280</v>
      </c>
      <c r="R45" s="16">
        <f t="shared" si="8"/>
        <v>33360</v>
      </c>
      <c r="S45" s="16">
        <f t="shared" si="8"/>
        <v>35640</v>
      </c>
      <c r="T45" s="16">
        <f t="shared" si="8"/>
        <v>37980</v>
      </c>
      <c r="U45" s="16"/>
    </row>
    <row r="46" spans="1:21">
      <c r="A46" s="24">
        <v>60</v>
      </c>
      <c r="B46" s="25" t="s">
        <v>292</v>
      </c>
      <c r="C46" s="26">
        <f t="shared" si="1"/>
        <v>523</v>
      </c>
      <c r="D46" s="26">
        <f t="shared" si="2"/>
        <v>561</v>
      </c>
      <c r="E46" s="26">
        <f t="shared" si="3"/>
        <v>673</v>
      </c>
      <c r="F46" s="26">
        <f t="shared" si="4"/>
        <v>777</v>
      </c>
      <c r="G46" s="26">
        <f t="shared" si="5"/>
        <v>867</v>
      </c>
      <c r="H46" s="26">
        <f t="shared" si="6"/>
        <v>957</v>
      </c>
      <c r="I46" s="26"/>
      <c r="J46" s="27"/>
      <c r="K46" s="28" t="s">
        <v>292</v>
      </c>
      <c r="L46" s="24">
        <v>60</v>
      </c>
      <c r="M46" s="16">
        <f t="shared" si="8"/>
        <v>20940</v>
      </c>
      <c r="N46" s="16">
        <f t="shared" si="8"/>
        <v>23940</v>
      </c>
      <c r="O46" s="16">
        <f t="shared" si="8"/>
        <v>26940</v>
      </c>
      <c r="P46" s="16">
        <f t="shared" si="8"/>
        <v>29880</v>
      </c>
      <c r="Q46" s="16">
        <f t="shared" si="8"/>
        <v>32280</v>
      </c>
      <c r="R46" s="16">
        <f t="shared" si="8"/>
        <v>34680</v>
      </c>
      <c r="S46" s="16">
        <f t="shared" si="8"/>
        <v>37080</v>
      </c>
      <c r="T46" s="16">
        <f t="shared" si="8"/>
        <v>39480</v>
      </c>
    </row>
    <row r="47" spans="1:21">
      <c r="A47" s="11">
        <v>50</v>
      </c>
      <c r="B47" s="18" t="s">
        <v>248</v>
      </c>
      <c r="C47" s="16">
        <f t="shared" si="1"/>
        <v>426</v>
      </c>
      <c r="D47" s="17">
        <f t="shared" si="2"/>
        <v>456</v>
      </c>
      <c r="E47" s="17">
        <f t="shared" si="3"/>
        <v>548</v>
      </c>
      <c r="F47" s="17">
        <f t="shared" si="4"/>
        <v>633</v>
      </c>
      <c r="G47" s="17">
        <f t="shared" si="5"/>
        <v>706</v>
      </c>
      <c r="H47" s="17">
        <f t="shared" si="6"/>
        <v>779</v>
      </c>
      <c r="I47" s="17"/>
      <c r="K47" s="9" t="s">
        <v>248</v>
      </c>
      <c r="L47" s="11">
        <v>50</v>
      </c>
      <c r="M47" s="29">
        <v>17050</v>
      </c>
      <c r="N47" s="29">
        <v>19500</v>
      </c>
      <c r="O47" s="29">
        <v>21950</v>
      </c>
      <c r="P47" s="29">
        <v>24350</v>
      </c>
      <c r="Q47" s="29">
        <v>26300</v>
      </c>
      <c r="R47" s="29">
        <v>28250</v>
      </c>
      <c r="S47" s="29">
        <v>30200</v>
      </c>
      <c r="T47" s="29">
        <v>32150</v>
      </c>
      <c r="U47" s="16"/>
    </row>
    <row r="48" spans="1:21">
      <c r="A48" s="11">
        <v>50</v>
      </c>
      <c r="B48" s="18" t="s">
        <v>282</v>
      </c>
      <c r="C48" s="16">
        <f t="shared" si="1"/>
        <v>467</v>
      </c>
      <c r="D48" s="17">
        <f t="shared" si="2"/>
        <v>500</v>
      </c>
      <c r="E48" s="17">
        <f t="shared" si="3"/>
        <v>600</v>
      </c>
      <c r="F48" s="17">
        <f t="shared" si="4"/>
        <v>693</v>
      </c>
      <c r="G48" s="17">
        <f t="shared" si="5"/>
        <v>773</v>
      </c>
      <c r="H48" s="17">
        <f t="shared" si="6"/>
        <v>853</v>
      </c>
      <c r="I48" s="17"/>
      <c r="K48" s="9" t="s">
        <v>282</v>
      </c>
      <c r="L48" s="11">
        <v>50</v>
      </c>
      <c r="M48" s="29">
        <v>18700</v>
      </c>
      <c r="N48" s="29">
        <v>21350</v>
      </c>
      <c r="O48" s="29">
        <v>24000</v>
      </c>
      <c r="P48" s="29">
        <v>26650</v>
      </c>
      <c r="Q48" s="29">
        <v>28800</v>
      </c>
      <c r="R48" s="29">
        <v>30950</v>
      </c>
      <c r="S48" s="29">
        <v>33050</v>
      </c>
      <c r="T48" s="29">
        <v>35200</v>
      </c>
      <c r="U48" s="16"/>
    </row>
    <row r="49" spans="1:21">
      <c r="A49" s="11">
        <v>50</v>
      </c>
      <c r="B49" s="18" t="s">
        <v>250</v>
      </c>
      <c r="C49" s="16">
        <f t="shared" si="1"/>
        <v>495</v>
      </c>
      <c r="D49" s="17">
        <f t="shared" si="2"/>
        <v>530</v>
      </c>
      <c r="E49" s="17">
        <f t="shared" si="3"/>
        <v>636</v>
      </c>
      <c r="F49" s="17">
        <f t="shared" si="4"/>
        <v>735</v>
      </c>
      <c r="G49" s="17">
        <f t="shared" si="5"/>
        <v>820</v>
      </c>
      <c r="H49" s="17">
        <f t="shared" si="6"/>
        <v>904</v>
      </c>
      <c r="I49" s="17"/>
      <c r="K49" s="9" t="s">
        <v>250</v>
      </c>
      <c r="L49" s="11">
        <v>50</v>
      </c>
      <c r="M49" s="29">
        <v>19800</v>
      </c>
      <c r="N49" s="29">
        <v>22600</v>
      </c>
      <c r="O49" s="29">
        <v>25450</v>
      </c>
      <c r="P49" s="29">
        <v>28250</v>
      </c>
      <c r="Q49" s="29">
        <v>30550</v>
      </c>
      <c r="R49" s="29">
        <v>32800</v>
      </c>
      <c r="S49" s="29">
        <v>35050</v>
      </c>
      <c r="T49" s="29">
        <v>37300</v>
      </c>
      <c r="U49" s="16"/>
    </row>
    <row r="50" spans="1:21">
      <c r="A50" s="11">
        <v>50</v>
      </c>
      <c r="B50" s="18" t="s">
        <v>283</v>
      </c>
      <c r="C50" s="16">
        <f t="shared" si="1"/>
        <v>511</v>
      </c>
      <c r="D50" s="17">
        <f t="shared" si="2"/>
        <v>548</v>
      </c>
      <c r="E50" s="17">
        <f t="shared" si="3"/>
        <v>657</v>
      </c>
      <c r="F50" s="17">
        <f t="shared" si="4"/>
        <v>759</v>
      </c>
      <c r="G50" s="17">
        <f t="shared" si="5"/>
        <v>847</v>
      </c>
      <c r="H50" s="17">
        <f t="shared" si="6"/>
        <v>935</v>
      </c>
      <c r="I50" s="17"/>
      <c r="K50" s="9" t="s">
        <v>283</v>
      </c>
      <c r="L50" s="11">
        <v>50</v>
      </c>
      <c r="M50" s="29">
        <v>20450</v>
      </c>
      <c r="N50" s="29">
        <v>23400</v>
      </c>
      <c r="O50" s="29">
        <v>26300</v>
      </c>
      <c r="P50" s="29">
        <v>29200</v>
      </c>
      <c r="Q50" s="29">
        <v>31550</v>
      </c>
      <c r="R50" s="29">
        <v>33900</v>
      </c>
      <c r="S50" s="29">
        <v>36250</v>
      </c>
      <c r="T50" s="29">
        <v>38550</v>
      </c>
      <c r="U50" s="16"/>
    </row>
    <row r="51" spans="1:21">
      <c r="A51" s="11">
        <v>50</v>
      </c>
      <c r="B51" s="18" t="s">
        <v>252</v>
      </c>
      <c r="C51" s="16">
        <f t="shared" si="1"/>
        <v>553</v>
      </c>
      <c r="D51" s="17">
        <f t="shared" si="2"/>
        <v>593</v>
      </c>
      <c r="E51" s="17">
        <f t="shared" si="3"/>
        <v>711</v>
      </c>
      <c r="F51" s="17">
        <f t="shared" si="4"/>
        <v>821</v>
      </c>
      <c r="G51" s="17">
        <f t="shared" si="5"/>
        <v>917</v>
      </c>
      <c r="H51" s="17">
        <f t="shared" si="6"/>
        <v>1011</v>
      </c>
      <c r="I51" s="17"/>
      <c r="K51" s="9" t="s">
        <v>252</v>
      </c>
      <c r="L51" s="11">
        <v>50</v>
      </c>
      <c r="M51" s="29">
        <v>22150</v>
      </c>
      <c r="N51" s="29">
        <v>25300</v>
      </c>
      <c r="O51" s="29">
        <v>28450</v>
      </c>
      <c r="P51" s="29">
        <v>31600</v>
      </c>
      <c r="Q51" s="29">
        <v>34150</v>
      </c>
      <c r="R51" s="29">
        <v>36700</v>
      </c>
      <c r="S51" s="29">
        <v>39200</v>
      </c>
      <c r="T51" s="29">
        <v>41750</v>
      </c>
      <c r="U51" s="16"/>
    </row>
    <row r="52" spans="1:21">
      <c r="A52" s="11">
        <v>50</v>
      </c>
      <c r="B52" s="18" t="s">
        <v>253</v>
      </c>
      <c r="C52" s="16">
        <f t="shared" si="1"/>
        <v>440</v>
      </c>
      <c r="D52" s="17">
        <f t="shared" si="2"/>
        <v>471</v>
      </c>
      <c r="E52" s="17">
        <f t="shared" si="3"/>
        <v>565</v>
      </c>
      <c r="F52" s="17">
        <f t="shared" si="4"/>
        <v>653</v>
      </c>
      <c r="G52" s="17">
        <f t="shared" si="5"/>
        <v>728</v>
      </c>
      <c r="H52" s="17">
        <f t="shared" si="6"/>
        <v>803</v>
      </c>
      <c r="I52" s="17"/>
      <c r="K52" s="9" t="s">
        <v>253</v>
      </c>
      <c r="L52" s="11">
        <v>50</v>
      </c>
      <c r="M52" s="29">
        <v>17600</v>
      </c>
      <c r="N52" s="29">
        <v>20100</v>
      </c>
      <c r="O52" s="29">
        <v>22600</v>
      </c>
      <c r="P52" s="29">
        <v>25100</v>
      </c>
      <c r="Q52" s="29">
        <v>27150</v>
      </c>
      <c r="R52" s="29">
        <v>29150</v>
      </c>
      <c r="S52" s="29">
        <v>31150</v>
      </c>
      <c r="T52" s="29">
        <v>33150</v>
      </c>
      <c r="U52" s="16"/>
    </row>
    <row r="53" spans="1:21">
      <c r="A53" s="11">
        <v>50</v>
      </c>
      <c r="B53" s="18" t="s">
        <v>284</v>
      </c>
      <c r="C53" s="16">
        <f t="shared" si="1"/>
        <v>450</v>
      </c>
      <c r="D53" s="17">
        <f t="shared" si="2"/>
        <v>481</v>
      </c>
      <c r="E53" s="17">
        <f t="shared" si="3"/>
        <v>577</v>
      </c>
      <c r="F53" s="17">
        <f t="shared" si="4"/>
        <v>667</v>
      </c>
      <c r="G53" s="17">
        <f t="shared" si="5"/>
        <v>745</v>
      </c>
      <c r="H53" s="17">
        <f t="shared" si="6"/>
        <v>821</v>
      </c>
      <c r="I53" s="17"/>
      <c r="K53" s="9" t="s">
        <v>284</v>
      </c>
      <c r="L53" s="11">
        <v>50</v>
      </c>
      <c r="M53" s="29">
        <v>18000</v>
      </c>
      <c r="N53" s="29">
        <v>20550</v>
      </c>
      <c r="O53" s="29">
        <v>23100</v>
      </c>
      <c r="P53" s="29">
        <v>25650</v>
      </c>
      <c r="Q53" s="29">
        <v>27750</v>
      </c>
      <c r="R53" s="29">
        <v>29800</v>
      </c>
      <c r="S53" s="29">
        <v>31850</v>
      </c>
      <c r="T53" s="29">
        <v>33900</v>
      </c>
    </row>
    <row r="54" spans="1:21">
      <c r="A54" s="11">
        <v>50</v>
      </c>
      <c r="B54" s="18" t="s">
        <v>254</v>
      </c>
      <c r="C54" s="16">
        <f t="shared" si="1"/>
        <v>455</v>
      </c>
      <c r="D54" s="17">
        <f t="shared" si="2"/>
        <v>487</v>
      </c>
      <c r="E54" s="17">
        <f t="shared" si="3"/>
        <v>585</v>
      </c>
      <c r="F54" s="17">
        <f t="shared" si="4"/>
        <v>675</v>
      </c>
      <c r="G54" s="17">
        <f t="shared" si="5"/>
        <v>753</v>
      </c>
      <c r="H54" s="17">
        <f t="shared" si="6"/>
        <v>831</v>
      </c>
      <c r="I54" s="17"/>
      <c r="K54" s="9" t="s">
        <v>254</v>
      </c>
      <c r="L54" s="11">
        <v>50</v>
      </c>
      <c r="M54" s="29">
        <v>18200</v>
      </c>
      <c r="N54" s="29">
        <v>20800</v>
      </c>
      <c r="O54" s="29">
        <v>23400</v>
      </c>
      <c r="P54" s="29">
        <v>25950</v>
      </c>
      <c r="Q54" s="29">
        <v>28050</v>
      </c>
      <c r="R54" s="29">
        <v>30150</v>
      </c>
      <c r="S54" s="29">
        <v>32200</v>
      </c>
      <c r="T54" s="29">
        <v>34300</v>
      </c>
      <c r="U54" s="16"/>
    </row>
    <row r="55" spans="1:21">
      <c r="A55" s="11">
        <v>50</v>
      </c>
      <c r="B55" s="18" t="s">
        <v>255</v>
      </c>
      <c r="C55" s="16">
        <f t="shared" si="1"/>
        <v>450</v>
      </c>
      <c r="D55" s="17">
        <f t="shared" si="2"/>
        <v>481</v>
      </c>
      <c r="E55" s="17">
        <f t="shared" si="3"/>
        <v>577</v>
      </c>
      <c r="F55" s="17">
        <f t="shared" si="4"/>
        <v>667</v>
      </c>
      <c r="G55" s="17">
        <f t="shared" si="5"/>
        <v>745</v>
      </c>
      <c r="H55" s="17">
        <f t="shared" si="6"/>
        <v>821</v>
      </c>
      <c r="I55" s="17"/>
      <c r="K55" s="9" t="s">
        <v>255</v>
      </c>
      <c r="L55" s="11">
        <v>50</v>
      </c>
      <c r="M55" s="29">
        <v>18000</v>
      </c>
      <c r="N55" s="29">
        <v>20550</v>
      </c>
      <c r="O55" s="29">
        <v>23100</v>
      </c>
      <c r="P55" s="29">
        <v>25650</v>
      </c>
      <c r="Q55" s="29">
        <v>27750</v>
      </c>
      <c r="R55" s="29">
        <v>29800</v>
      </c>
      <c r="S55" s="29">
        <v>31850</v>
      </c>
      <c r="T55" s="29">
        <v>33900</v>
      </c>
      <c r="U55" s="16"/>
    </row>
    <row r="56" spans="1:21">
      <c r="A56" s="11">
        <v>50</v>
      </c>
      <c r="B56" s="18" t="s">
        <v>285</v>
      </c>
      <c r="C56" s="16">
        <f t="shared" si="1"/>
        <v>502</v>
      </c>
      <c r="D56" s="17">
        <f t="shared" si="2"/>
        <v>538</v>
      </c>
      <c r="E56" s="17">
        <f t="shared" si="3"/>
        <v>646</v>
      </c>
      <c r="F56" s="17">
        <f t="shared" si="4"/>
        <v>746</v>
      </c>
      <c r="G56" s="17">
        <f t="shared" si="5"/>
        <v>832</v>
      </c>
      <c r="H56" s="17">
        <f t="shared" si="6"/>
        <v>918</v>
      </c>
      <c r="I56" s="17"/>
      <c r="K56" s="9" t="s">
        <v>285</v>
      </c>
      <c r="L56" s="11">
        <v>50</v>
      </c>
      <c r="M56" s="29">
        <v>20100</v>
      </c>
      <c r="N56" s="29">
        <v>23000</v>
      </c>
      <c r="O56" s="29">
        <v>25850</v>
      </c>
      <c r="P56" s="29">
        <v>28700</v>
      </c>
      <c r="Q56" s="29">
        <v>31000</v>
      </c>
      <c r="R56" s="29">
        <v>33300</v>
      </c>
      <c r="S56" s="29">
        <v>35600</v>
      </c>
      <c r="T56" s="29">
        <v>37900</v>
      </c>
    </row>
    <row r="57" spans="1:21">
      <c r="A57" s="11">
        <v>50</v>
      </c>
      <c r="B57" s="18" t="s">
        <v>256</v>
      </c>
      <c r="C57" s="16">
        <f t="shared" si="1"/>
        <v>386</v>
      </c>
      <c r="D57" s="17">
        <f t="shared" si="2"/>
        <v>413</v>
      </c>
      <c r="E57" s="17">
        <f t="shared" si="3"/>
        <v>496</v>
      </c>
      <c r="F57" s="17">
        <f t="shared" si="4"/>
        <v>573</v>
      </c>
      <c r="G57" s="17">
        <f t="shared" si="5"/>
        <v>640</v>
      </c>
      <c r="H57" s="17">
        <f t="shared" si="6"/>
        <v>706</v>
      </c>
      <c r="I57" s="17"/>
      <c r="K57" s="9" t="s">
        <v>256</v>
      </c>
      <c r="L57" s="11">
        <v>50</v>
      </c>
      <c r="M57" s="29">
        <v>15450</v>
      </c>
      <c r="N57" s="29">
        <v>17650</v>
      </c>
      <c r="O57" s="29">
        <v>19850</v>
      </c>
      <c r="P57" s="29">
        <v>22050</v>
      </c>
      <c r="Q57" s="29">
        <v>23850</v>
      </c>
      <c r="R57" s="29">
        <v>25600</v>
      </c>
      <c r="S57" s="29">
        <v>27350</v>
      </c>
      <c r="T57" s="29">
        <v>29150</v>
      </c>
      <c r="U57" s="16"/>
    </row>
    <row r="58" spans="1:21">
      <c r="A58" s="11">
        <v>50</v>
      </c>
      <c r="B58" s="18" t="s">
        <v>286</v>
      </c>
      <c r="C58" s="16">
        <f t="shared" si="1"/>
        <v>450</v>
      </c>
      <c r="D58" s="17">
        <f t="shared" si="2"/>
        <v>482</v>
      </c>
      <c r="E58" s="17">
        <f t="shared" si="3"/>
        <v>578</v>
      </c>
      <c r="F58" s="17">
        <f t="shared" si="4"/>
        <v>668</v>
      </c>
      <c r="G58" s="17">
        <f t="shared" si="5"/>
        <v>746</v>
      </c>
      <c r="H58" s="17">
        <f t="shared" si="6"/>
        <v>823</v>
      </c>
      <c r="I58" s="17"/>
      <c r="K58" s="9" t="s">
        <v>286</v>
      </c>
      <c r="L58" s="11">
        <v>50</v>
      </c>
      <c r="M58" s="29">
        <v>18000</v>
      </c>
      <c r="N58" s="29">
        <v>20600</v>
      </c>
      <c r="O58" s="29">
        <v>23150</v>
      </c>
      <c r="P58" s="29">
        <v>25700</v>
      </c>
      <c r="Q58" s="29">
        <v>27800</v>
      </c>
      <c r="R58" s="29">
        <v>29850</v>
      </c>
      <c r="S58" s="29">
        <v>31900</v>
      </c>
      <c r="T58" s="29">
        <v>33950</v>
      </c>
      <c r="U58" s="16"/>
    </row>
    <row r="59" spans="1:21">
      <c r="A59" s="11">
        <v>50</v>
      </c>
      <c r="B59" s="19" t="s">
        <v>257</v>
      </c>
      <c r="C59" s="16">
        <f t="shared" si="1"/>
        <v>551</v>
      </c>
      <c r="D59" s="17">
        <f t="shared" si="2"/>
        <v>590</v>
      </c>
      <c r="E59" s="17">
        <f t="shared" si="3"/>
        <v>708</v>
      </c>
      <c r="F59" s="17">
        <f t="shared" si="4"/>
        <v>818</v>
      </c>
      <c r="G59" s="17">
        <f t="shared" si="5"/>
        <v>912</v>
      </c>
      <c r="H59" s="17">
        <f t="shared" si="6"/>
        <v>1006</v>
      </c>
      <c r="I59" s="17"/>
      <c r="K59" s="20" t="s">
        <v>257</v>
      </c>
      <c r="L59" s="11">
        <v>50</v>
      </c>
      <c r="M59" s="29">
        <v>22050</v>
      </c>
      <c r="N59" s="29">
        <v>25200</v>
      </c>
      <c r="O59" s="29">
        <v>28350</v>
      </c>
      <c r="P59" s="29">
        <v>31450</v>
      </c>
      <c r="Q59" s="29">
        <v>34000</v>
      </c>
      <c r="R59" s="29">
        <v>36500</v>
      </c>
      <c r="S59" s="29">
        <v>39000</v>
      </c>
      <c r="T59" s="29">
        <v>41550</v>
      </c>
      <c r="U59" s="16"/>
    </row>
    <row r="60" spans="1:21">
      <c r="A60" s="11">
        <v>50</v>
      </c>
      <c r="B60" s="19" t="s">
        <v>287</v>
      </c>
      <c r="C60" s="16">
        <f t="shared" si="1"/>
        <v>583</v>
      </c>
      <c r="D60" s="17">
        <f t="shared" si="2"/>
        <v>625</v>
      </c>
      <c r="E60" s="17">
        <f t="shared" si="3"/>
        <v>750</v>
      </c>
      <c r="F60" s="17">
        <f t="shared" si="4"/>
        <v>866</v>
      </c>
      <c r="G60" s="17">
        <f t="shared" si="5"/>
        <v>966</v>
      </c>
      <c r="H60" s="17">
        <f t="shared" si="6"/>
        <v>1066</v>
      </c>
      <c r="I60" s="17"/>
      <c r="K60" s="20" t="s">
        <v>287</v>
      </c>
      <c r="L60" s="11">
        <v>50</v>
      </c>
      <c r="M60" s="29">
        <v>23350</v>
      </c>
      <c r="N60" s="29">
        <v>26650</v>
      </c>
      <c r="O60" s="29">
        <v>30000</v>
      </c>
      <c r="P60" s="29">
        <v>33300</v>
      </c>
      <c r="Q60" s="29">
        <v>36000</v>
      </c>
      <c r="R60" s="29">
        <v>38650</v>
      </c>
      <c r="S60" s="29">
        <v>41300</v>
      </c>
      <c r="T60" s="29">
        <v>44000</v>
      </c>
    </row>
    <row r="61" spans="1:21">
      <c r="A61" s="11">
        <v>50</v>
      </c>
      <c r="B61" s="18" t="s">
        <v>258</v>
      </c>
      <c r="C61" s="16">
        <f t="shared" si="1"/>
        <v>426</v>
      </c>
      <c r="D61" s="17">
        <f t="shared" si="2"/>
        <v>456</v>
      </c>
      <c r="E61" s="17">
        <f t="shared" si="3"/>
        <v>548</v>
      </c>
      <c r="F61" s="17">
        <f t="shared" si="4"/>
        <v>633</v>
      </c>
      <c r="G61" s="17">
        <f t="shared" si="5"/>
        <v>706</v>
      </c>
      <c r="H61" s="17">
        <f t="shared" si="6"/>
        <v>779</v>
      </c>
      <c r="I61" s="17"/>
      <c r="K61" s="9" t="s">
        <v>258</v>
      </c>
      <c r="L61" s="11">
        <v>50</v>
      </c>
      <c r="M61" s="29">
        <v>17050</v>
      </c>
      <c r="N61" s="29">
        <v>19500</v>
      </c>
      <c r="O61" s="29">
        <v>21950</v>
      </c>
      <c r="P61" s="29">
        <v>24350</v>
      </c>
      <c r="Q61" s="29">
        <v>26300</v>
      </c>
      <c r="R61" s="29">
        <v>28250</v>
      </c>
      <c r="S61" s="29">
        <v>30200</v>
      </c>
      <c r="T61" s="29">
        <v>32150</v>
      </c>
      <c r="U61" s="16"/>
    </row>
    <row r="62" spans="1:21">
      <c r="A62" s="11">
        <v>50</v>
      </c>
      <c r="B62" s="18" t="s">
        <v>288</v>
      </c>
      <c r="C62" s="16">
        <f t="shared" si="1"/>
        <v>588</v>
      </c>
      <c r="D62" s="17">
        <f t="shared" si="2"/>
        <v>630</v>
      </c>
      <c r="E62" s="17">
        <f t="shared" si="3"/>
        <v>756</v>
      </c>
      <c r="F62" s="17">
        <f t="shared" si="4"/>
        <v>873</v>
      </c>
      <c r="G62" s="17">
        <f t="shared" si="5"/>
        <v>975</v>
      </c>
      <c r="H62" s="17">
        <f t="shared" si="6"/>
        <v>1076</v>
      </c>
      <c r="I62" s="17"/>
      <c r="K62" s="9" t="s">
        <v>288</v>
      </c>
      <c r="L62" s="11">
        <v>50</v>
      </c>
      <c r="M62" s="29">
        <v>23550</v>
      </c>
      <c r="N62" s="29">
        <v>26900</v>
      </c>
      <c r="O62" s="29">
        <v>30250</v>
      </c>
      <c r="P62" s="29">
        <v>33600</v>
      </c>
      <c r="Q62" s="29">
        <v>36300</v>
      </c>
      <c r="R62" s="29">
        <v>39000</v>
      </c>
      <c r="S62" s="29">
        <v>41700</v>
      </c>
      <c r="T62" s="29">
        <v>44400</v>
      </c>
    </row>
    <row r="63" spans="1:21">
      <c r="A63" s="11">
        <v>50</v>
      </c>
      <c r="B63" s="18" t="s">
        <v>259</v>
      </c>
      <c r="C63" s="16">
        <f t="shared" si="1"/>
        <v>390</v>
      </c>
      <c r="D63" s="17">
        <f t="shared" si="2"/>
        <v>417</v>
      </c>
      <c r="E63" s="17">
        <f t="shared" si="3"/>
        <v>501</v>
      </c>
      <c r="F63" s="17">
        <f t="shared" si="4"/>
        <v>578</v>
      </c>
      <c r="G63" s="17">
        <f t="shared" si="5"/>
        <v>646</v>
      </c>
      <c r="H63" s="17">
        <f t="shared" si="6"/>
        <v>712</v>
      </c>
      <c r="I63" s="17"/>
      <c r="K63" s="9" t="s">
        <v>259</v>
      </c>
      <c r="L63" s="11">
        <v>50</v>
      </c>
      <c r="M63" s="29">
        <v>15600</v>
      </c>
      <c r="N63" s="29">
        <v>17800</v>
      </c>
      <c r="O63" s="29">
        <v>20050</v>
      </c>
      <c r="P63" s="29">
        <v>22250</v>
      </c>
      <c r="Q63" s="29">
        <v>24050</v>
      </c>
      <c r="R63" s="29">
        <v>25850</v>
      </c>
      <c r="S63" s="29">
        <v>27600</v>
      </c>
      <c r="T63" s="29">
        <v>29400</v>
      </c>
      <c r="U63" s="16"/>
    </row>
    <row r="64" spans="1:21">
      <c r="A64" s="11">
        <v>50</v>
      </c>
      <c r="B64" s="18" t="s">
        <v>289</v>
      </c>
      <c r="C64" s="16">
        <f t="shared" si="1"/>
        <v>435</v>
      </c>
      <c r="D64" s="17">
        <f t="shared" si="2"/>
        <v>466</v>
      </c>
      <c r="E64" s="17">
        <f t="shared" si="3"/>
        <v>560</v>
      </c>
      <c r="F64" s="17">
        <f t="shared" si="4"/>
        <v>646</v>
      </c>
      <c r="G64" s="17">
        <f t="shared" si="5"/>
        <v>721</v>
      </c>
      <c r="H64" s="17">
        <f t="shared" si="6"/>
        <v>796</v>
      </c>
      <c r="I64" s="17"/>
      <c r="K64" s="9" t="s">
        <v>289</v>
      </c>
      <c r="L64" s="11">
        <v>50</v>
      </c>
      <c r="M64" s="29">
        <v>17400</v>
      </c>
      <c r="N64" s="29">
        <v>19900</v>
      </c>
      <c r="O64" s="29">
        <v>22400</v>
      </c>
      <c r="P64" s="29">
        <v>24850</v>
      </c>
      <c r="Q64" s="29">
        <v>26850</v>
      </c>
      <c r="R64" s="29">
        <v>28850</v>
      </c>
      <c r="S64" s="29">
        <v>30850</v>
      </c>
      <c r="T64" s="29">
        <v>32850</v>
      </c>
      <c r="U64" s="16"/>
    </row>
    <row r="65" spans="1:21">
      <c r="A65" s="11">
        <v>50</v>
      </c>
      <c r="B65" s="18" t="s">
        <v>260</v>
      </c>
      <c r="C65" s="16">
        <f t="shared" si="1"/>
        <v>496</v>
      </c>
      <c r="D65" s="17">
        <f t="shared" si="2"/>
        <v>531</v>
      </c>
      <c r="E65" s="17">
        <f t="shared" si="3"/>
        <v>638</v>
      </c>
      <c r="F65" s="17">
        <f t="shared" si="4"/>
        <v>737</v>
      </c>
      <c r="G65" s="17">
        <f t="shared" si="5"/>
        <v>822</v>
      </c>
      <c r="H65" s="17">
        <f t="shared" si="6"/>
        <v>908</v>
      </c>
      <c r="I65" s="17"/>
      <c r="K65" s="9" t="s">
        <v>260</v>
      </c>
      <c r="L65" s="11">
        <v>50</v>
      </c>
      <c r="M65" s="29">
        <v>19850</v>
      </c>
      <c r="N65" s="29">
        <v>22700</v>
      </c>
      <c r="O65" s="29">
        <v>25550</v>
      </c>
      <c r="P65" s="29">
        <v>28350</v>
      </c>
      <c r="Q65" s="29">
        <v>30650</v>
      </c>
      <c r="R65" s="29">
        <v>32900</v>
      </c>
      <c r="S65" s="29">
        <v>35200</v>
      </c>
      <c r="T65" s="29">
        <v>37450</v>
      </c>
      <c r="U65" s="16"/>
    </row>
    <row r="66" spans="1:21">
      <c r="A66" s="11">
        <v>50</v>
      </c>
      <c r="B66" s="19" t="s">
        <v>261</v>
      </c>
      <c r="C66" s="16">
        <f t="shared" si="1"/>
        <v>551</v>
      </c>
      <c r="D66" s="17">
        <f t="shared" si="2"/>
        <v>590</v>
      </c>
      <c r="E66" s="17">
        <f t="shared" si="3"/>
        <v>708</v>
      </c>
      <c r="F66" s="17">
        <f t="shared" si="4"/>
        <v>818</v>
      </c>
      <c r="G66" s="17">
        <f t="shared" si="5"/>
        <v>912</v>
      </c>
      <c r="H66" s="17">
        <f t="shared" si="6"/>
        <v>1006</v>
      </c>
      <c r="I66" s="17"/>
      <c r="K66" s="20" t="s">
        <v>261</v>
      </c>
      <c r="L66" s="11">
        <v>50</v>
      </c>
      <c r="M66" s="29">
        <v>22050</v>
      </c>
      <c r="N66" s="29">
        <v>25200</v>
      </c>
      <c r="O66" s="29">
        <v>28350</v>
      </c>
      <c r="P66" s="29">
        <v>31450</v>
      </c>
      <c r="Q66" s="29">
        <v>34000</v>
      </c>
      <c r="R66" s="29">
        <v>36500</v>
      </c>
      <c r="S66" s="29">
        <v>39000</v>
      </c>
      <c r="T66" s="29">
        <v>41550</v>
      </c>
      <c r="U66" s="16"/>
    </row>
    <row r="67" spans="1:21">
      <c r="A67" s="11">
        <v>50</v>
      </c>
      <c r="B67" s="19" t="s">
        <v>290</v>
      </c>
      <c r="C67" s="16">
        <f t="shared" si="1"/>
        <v>583</v>
      </c>
      <c r="D67" s="17">
        <f t="shared" si="2"/>
        <v>625</v>
      </c>
      <c r="E67" s="17">
        <f t="shared" si="3"/>
        <v>750</v>
      </c>
      <c r="F67" s="17">
        <f t="shared" si="4"/>
        <v>866</v>
      </c>
      <c r="G67" s="17">
        <f t="shared" si="5"/>
        <v>966</v>
      </c>
      <c r="H67" s="17">
        <f t="shared" si="6"/>
        <v>1066</v>
      </c>
      <c r="I67" s="17"/>
      <c r="K67" s="20" t="s">
        <v>290</v>
      </c>
      <c r="L67" s="11">
        <v>50</v>
      </c>
      <c r="M67" s="29">
        <v>23350</v>
      </c>
      <c r="N67" s="29">
        <v>26650</v>
      </c>
      <c r="O67" s="29">
        <v>30000</v>
      </c>
      <c r="P67" s="29">
        <v>33300</v>
      </c>
      <c r="Q67" s="29">
        <v>36000</v>
      </c>
      <c r="R67" s="29">
        <v>38650</v>
      </c>
      <c r="S67" s="29">
        <v>41300</v>
      </c>
      <c r="T67" s="29">
        <v>44000</v>
      </c>
    </row>
    <row r="68" spans="1:21">
      <c r="A68" s="11">
        <v>50</v>
      </c>
      <c r="B68" s="18" t="s">
        <v>262</v>
      </c>
      <c r="C68" s="16">
        <f t="shared" si="1"/>
        <v>386</v>
      </c>
      <c r="D68" s="17">
        <f t="shared" si="2"/>
        <v>413</v>
      </c>
      <c r="E68" s="17">
        <f t="shared" si="3"/>
        <v>496</v>
      </c>
      <c r="F68" s="17">
        <f t="shared" si="4"/>
        <v>573</v>
      </c>
      <c r="G68" s="17">
        <f t="shared" si="5"/>
        <v>640</v>
      </c>
      <c r="H68" s="17">
        <f t="shared" si="6"/>
        <v>706</v>
      </c>
      <c r="I68" s="17"/>
      <c r="K68" s="9" t="s">
        <v>262</v>
      </c>
      <c r="L68" s="11">
        <v>50</v>
      </c>
      <c r="M68" s="29">
        <v>15450</v>
      </c>
      <c r="N68" s="29">
        <v>17650</v>
      </c>
      <c r="O68" s="29">
        <v>19850</v>
      </c>
      <c r="P68" s="29">
        <v>22050</v>
      </c>
      <c r="Q68" s="29">
        <v>23850</v>
      </c>
      <c r="R68" s="29">
        <v>25600</v>
      </c>
      <c r="S68" s="29">
        <v>27350</v>
      </c>
      <c r="T68" s="29">
        <v>29150</v>
      </c>
      <c r="U68" s="16"/>
    </row>
    <row r="69" spans="1:21">
      <c r="A69" s="11">
        <v>50</v>
      </c>
      <c r="B69" s="18" t="s">
        <v>291</v>
      </c>
      <c r="C69" s="16">
        <f t="shared" si="1"/>
        <v>440</v>
      </c>
      <c r="D69" s="17">
        <f t="shared" si="2"/>
        <v>471</v>
      </c>
      <c r="E69" s="17">
        <f t="shared" si="3"/>
        <v>565</v>
      </c>
      <c r="F69" s="17">
        <f t="shared" si="4"/>
        <v>653</v>
      </c>
      <c r="G69" s="17">
        <f t="shared" si="5"/>
        <v>728</v>
      </c>
      <c r="H69" s="17">
        <f t="shared" si="6"/>
        <v>803</v>
      </c>
      <c r="I69" s="17"/>
      <c r="K69" s="9" t="s">
        <v>291</v>
      </c>
      <c r="L69" s="11">
        <v>50</v>
      </c>
      <c r="M69" s="29">
        <v>17600</v>
      </c>
      <c r="N69" s="29">
        <v>20100</v>
      </c>
      <c r="O69" s="29">
        <v>22600</v>
      </c>
      <c r="P69" s="29">
        <v>25100</v>
      </c>
      <c r="Q69" s="29">
        <v>27150</v>
      </c>
      <c r="R69" s="29">
        <v>29150</v>
      </c>
      <c r="S69" s="29">
        <v>31150</v>
      </c>
      <c r="T69" s="29">
        <v>33150</v>
      </c>
    </row>
    <row r="70" spans="1:21">
      <c r="A70" s="11">
        <v>50</v>
      </c>
      <c r="B70" s="18" t="s">
        <v>263</v>
      </c>
      <c r="C70" s="16">
        <f t="shared" si="1"/>
        <v>466</v>
      </c>
      <c r="D70" s="17">
        <f t="shared" si="2"/>
        <v>499</v>
      </c>
      <c r="E70" s="17">
        <f t="shared" si="3"/>
        <v>598</v>
      </c>
      <c r="F70" s="17">
        <f t="shared" si="4"/>
        <v>691</v>
      </c>
      <c r="G70" s="17">
        <f t="shared" si="5"/>
        <v>772</v>
      </c>
      <c r="H70" s="17">
        <f t="shared" si="6"/>
        <v>851</v>
      </c>
      <c r="I70" s="17"/>
      <c r="K70" s="9" t="s">
        <v>263</v>
      </c>
      <c r="L70" s="11">
        <v>50</v>
      </c>
      <c r="M70" s="29">
        <v>18650</v>
      </c>
      <c r="N70" s="29">
        <v>21300</v>
      </c>
      <c r="O70" s="29">
        <v>23950</v>
      </c>
      <c r="P70" s="29">
        <v>26600</v>
      </c>
      <c r="Q70" s="29">
        <v>28750</v>
      </c>
      <c r="R70" s="29">
        <v>30900</v>
      </c>
      <c r="S70" s="29">
        <v>33000</v>
      </c>
      <c r="T70" s="29">
        <v>35150</v>
      </c>
      <c r="U70" s="16"/>
    </row>
    <row r="71" spans="1:21" s="22" customFormat="1">
      <c r="A71" s="21">
        <v>50</v>
      </c>
      <c r="B71" s="18" t="s">
        <v>264</v>
      </c>
      <c r="C71" s="16">
        <f t="shared" si="1"/>
        <v>420</v>
      </c>
      <c r="D71" s="17">
        <f t="shared" si="2"/>
        <v>450</v>
      </c>
      <c r="E71" s="17">
        <f t="shared" si="3"/>
        <v>540</v>
      </c>
      <c r="F71" s="17">
        <f t="shared" si="4"/>
        <v>635</v>
      </c>
      <c r="G71" s="17">
        <f t="shared" si="5"/>
        <v>695</v>
      </c>
      <c r="H71" s="17">
        <f t="shared" si="6"/>
        <v>766</v>
      </c>
      <c r="I71" s="16"/>
      <c r="K71" s="23" t="s">
        <v>264</v>
      </c>
      <c r="L71" s="21">
        <v>50</v>
      </c>
      <c r="M71" s="29">
        <v>16800</v>
      </c>
      <c r="N71" s="29">
        <v>19200</v>
      </c>
      <c r="O71" s="29">
        <v>21600</v>
      </c>
      <c r="P71" s="29">
        <v>23950</v>
      </c>
      <c r="Q71" s="29">
        <v>26900</v>
      </c>
      <c r="R71" s="29">
        <v>27800</v>
      </c>
      <c r="S71" s="29">
        <v>29700</v>
      </c>
      <c r="T71" s="29">
        <v>31650</v>
      </c>
      <c r="U71" s="16"/>
    </row>
    <row r="72" spans="1:21">
      <c r="A72" s="24">
        <v>50</v>
      </c>
      <c r="B72" s="25" t="s">
        <v>292</v>
      </c>
      <c r="C72" s="26">
        <f t="shared" si="1"/>
        <v>436</v>
      </c>
      <c r="D72" s="26">
        <f t="shared" si="2"/>
        <v>467</v>
      </c>
      <c r="E72" s="26">
        <f t="shared" si="3"/>
        <v>561</v>
      </c>
      <c r="F72" s="26">
        <f t="shared" si="4"/>
        <v>647</v>
      </c>
      <c r="G72" s="26">
        <f t="shared" si="5"/>
        <v>722</v>
      </c>
      <c r="H72" s="26">
        <f t="shared" si="6"/>
        <v>797</v>
      </c>
      <c r="I72" s="26"/>
      <c r="J72" s="27"/>
      <c r="K72" s="28" t="s">
        <v>292</v>
      </c>
      <c r="L72" s="24">
        <v>50</v>
      </c>
      <c r="M72" s="30">
        <v>17450</v>
      </c>
      <c r="N72" s="30">
        <v>19950</v>
      </c>
      <c r="O72" s="30">
        <v>22450</v>
      </c>
      <c r="P72" s="30">
        <v>24900</v>
      </c>
      <c r="Q72" s="30">
        <v>26900</v>
      </c>
      <c r="R72" s="30">
        <v>28900</v>
      </c>
      <c r="S72" s="30">
        <v>30900</v>
      </c>
      <c r="T72" s="30">
        <v>32900</v>
      </c>
    </row>
    <row r="73" spans="1:21">
      <c r="A73" s="11">
        <v>40</v>
      </c>
      <c r="B73" s="18" t="s">
        <v>248</v>
      </c>
      <c r="C73" s="16">
        <f t="shared" si="1"/>
        <v>341</v>
      </c>
      <c r="D73" s="17">
        <f t="shared" si="2"/>
        <v>365</v>
      </c>
      <c r="E73" s="17">
        <f t="shared" si="3"/>
        <v>439</v>
      </c>
      <c r="F73" s="17">
        <f t="shared" si="4"/>
        <v>506</v>
      </c>
      <c r="G73" s="17">
        <f t="shared" si="5"/>
        <v>565</v>
      </c>
      <c r="H73" s="17">
        <f t="shared" si="6"/>
        <v>623</v>
      </c>
      <c r="I73" s="17"/>
      <c r="K73" s="9" t="s">
        <v>248</v>
      </c>
      <c r="L73" s="11">
        <v>40</v>
      </c>
      <c r="M73" s="16">
        <f t="shared" ref="M73:T88" si="9">SUM((M47)*2)*0.4</f>
        <v>13640</v>
      </c>
      <c r="N73" s="16">
        <f t="shared" ref="N73:T74" si="10">SUM((N47)*2)*0.4</f>
        <v>15600</v>
      </c>
      <c r="O73" s="16">
        <f t="shared" si="10"/>
        <v>17560</v>
      </c>
      <c r="P73" s="16">
        <f t="shared" si="10"/>
        <v>19480</v>
      </c>
      <c r="Q73" s="16">
        <f t="shared" si="10"/>
        <v>21040</v>
      </c>
      <c r="R73" s="16">
        <f t="shared" si="10"/>
        <v>22600</v>
      </c>
      <c r="S73" s="16">
        <f t="shared" si="10"/>
        <v>24160</v>
      </c>
      <c r="T73" s="16">
        <f t="shared" si="10"/>
        <v>25720</v>
      </c>
      <c r="U73" s="16"/>
    </row>
    <row r="74" spans="1:21">
      <c r="A74" s="11">
        <v>40</v>
      </c>
      <c r="B74" s="18" t="s">
        <v>282</v>
      </c>
      <c r="C74" s="16">
        <f t="shared" si="1"/>
        <v>374</v>
      </c>
      <c r="D74" s="17">
        <f t="shared" si="2"/>
        <v>400</v>
      </c>
      <c r="E74" s="17">
        <f t="shared" si="3"/>
        <v>480</v>
      </c>
      <c r="F74" s="17">
        <f t="shared" si="4"/>
        <v>554</v>
      </c>
      <c r="G74" s="17">
        <f t="shared" si="5"/>
        <v>619</v>
      </c>
      <c r="H74" s="17">
        <f t="shared" si="6"/>
        <v>682</v>
      </c>
      <c r="I74" s="17"/>
      <c r="K74" s="9" t="s">
        <v>282</v>
      </c>
      <c r="L74" s="11">
        <v>40</v>
      </c>
      <c r="M74" s="16">
        <f t="shared" si="9"/>
        <v>14960</v>
      </c>
      <c r="N74" s="16">
        <f t="shared" si="10"/>
        <v>17080</v>
      </c>
      <c r="O74" s="16">
        <f t="shared" si="10"/>
        <v>19200</v>
      </c>
      <c r="P74" s="16">
        <f t="shared" si="10"/>
        <v>21320</v>
      </c>
      <c r="Q74" s="16">
        <f t="shared" si="10"/>
        <v>23040</v>
      </c>
      <c r="R74" s="16">
        <f t="shared" si="10"/>
        <v>24760</v>
      </c>
      <c r="S74" s="16">
        <f t="shared" si="10"/>
        <v>26440</v>
      </c>
      <c r="T74" s="16">
        <f t="shared" si="10"/>
        <v>28160</v>
      </c>
      <c r="U74" s="16"/>
    </row>
    <row r="75" spans="1:21">
      <c r="A75" s="11">
        <v>40</v>
      </c>
      <c r="B75" s="18" t="s">
        <v>250</v>
      </c>
      <c r="C75" s="16">
        <f t="shared" si="1"/>
        <v>396</v>
      </c>
      <c r="D75" s="17">
        <f t="shared" si="2"/>
        <v>424</v>
      </c>
      <c r="E75" s="17">
        <f t="shared" si="3"/>
        <v>509</v>
      </c>
      <c r="F75" s="17">
        <f t="shared" si="4"/>
        <v>588</v>
      </c>
      <c r="G75" s="17">
        <f t="shared" si="5"/>
        <v>656</v>
      </c>
      <c r="H75" s="17">
        <f t="shared" si="6"/>
        <v>723</v>
      </c>
      <c r="I75" s="17"/>
      <c r="K75" s="9" t="s">
        <v>250</v>
      </c>
      <c r="L75" s="11">
        <v>40</v>
      </c>
      <c r="M75" s="16">
        <f t="shared" si="9"/>
        <v>15840</v>
      </c>
      <c r="N75" s="16">
        <f t="shared" si="9"/>
        <v>18080</v>
      </c>
      <c r="O75" s="16">
        <f t="shared" si="9"/>
        <v>20360</v>
      </c>
      <c r="P75" s="16">
        <f t="shared" si="9"/>
        <v>22600</v>
      </c>
      <c r="Q75" s="16">
        <f t="shared" si="9"/>
        <v>24440</v>
      </c>
      <c r="R75" s="16">
        <f t="shared" si="9"/>
        <v>26240</v>
      </c>
      <c r="S75" s="16">
        <f t="shared" si="9"/>
        <v>28040</v>
      </c>
      <c r="T75" s="16">
        <f t="shared" si="9"/>
        <v>29840</v>
      </c>
      <c r="U75" s="16"/>
    </row>
    <row r="76" spans="1:21">
      <c r="A76" s="11">
        <v>40</v>
      </c>
      <c r="B76" s="18" t="s">
        <v>283</v>
      </c>
      <c r="C76" s="16">
        <f t="shared" si="1"/>
        <v>409</v>
      </c>
      <c r="D76" s="17">
        <f t="shared" si="2"/>
        <v>438</v>
      </c>
      <c r="E76" s="17">
        <f t="shared" si="3"/>
        <v>526</v>
      </c>
      <c r="F76" s="17">
        <f t="shared" si="4"/>
        <v>607</v>
      </c>
      <c r="G76" s="17">
        <f t="shared" si="5"/>
        <v>678</v>
      </c>
      <c r="H76" s="17">
        <f t="shared" si="6"/>
        <v>748</v>
      </c>
      <c r="I76" s="17"/>
      <c r="K76" s="9" t="s">
        <v>283</v>
      </c>
      <c r="L76" s="11">
        <v>40</v>
      </c>
      <c r="M76" s="16">
        <f t="shared" si="9"/>
        <v>16360</v>
      </c>
      <c r="N76" s="16">
        <f t="shared" si="9"/>
        <v>18720</v>
      </c>
      <c r="O76" s="16">
        <f t="shared" si="9"/>
        <v>21040</v>
      </c>
      <c r="P76" s="16">
        <f t="shared" si="9"/>
        <v>23360</v>
      </c>
      <c r="Q76" s="16">
        <f t="shared" si="9"/>
        <v>25240</v>
      </c>
      <c r="R76" s="16">
        <f t="shared" si="9"/>
        <v>27120</v>
      </c>
      <c r="S76" s="16">
        <f t="shared" si="9"/>
        <v>29000</v>
      </c>
      <c r="T76" s="16">
        <f t="shared" si="9"/>
        <v>30840</v>
      </c>
      <c r="U76" s="16"/>
    </row>
    <row r="77" spans="1:21">
      <c r="A77" s="11">
        <v>40</v>
      </c>
      <c r="B77" s="18" t="s">
        <v>252</v>
      </c>
      <c r="C77" s="16">
        <f t="shared" si="1"/>
        <v>443</v>
      </c>
      <c r="D77" s="17">
        <f t="shared" si="2"/>
        <v>474</v>
      </c>
      <c r="E77" s="17">
        <f t="shared" si="3"/>
        <v>569</v>
      </c>
      <c r="F77" s="17">
        <f t="shared" si="4"/>
        <v>657</v>
      </c>
      <c r="G77" s="17">
        <f t="shared" si="5"/>
        <v>734</v>
      </c>
      <c r="H77" s="17">
        <f t="shared" si="6"/>
        <v>809</v>
      </c>
      <c r="I77" s="17"/>
      <c r="K77" s="9" t="s">
        <v>252</v>
      </c>
      <c r="L77" s="11">
        <v>40</v>
      </c>
      <c r="M77" s="16">
        <f t="shared" si="9"/>
        <v>17720</v>
      </c>
      <c r="N77" s="16">
        <f t="shared" si="9"/>
        <v>20240</v>
      </c>
      <c r="O77" s="16">
        <f t="shared" si="9"/>
        <v>22760</v>
      </c>
      <c r="P77" s="16">
        <f t="shared" si="9"/>
        <v>25280</v>
      </c>
      <c r="Q77" s="16">
        <f t="shared" si="9"/>
        <v>27320</v>
      </c>
      <c r="R77" s="16">
        <f t="shared" si="9"/>
        <v>29360</v>
      </c>
      <c r="S77" s="16">
        <f t="shared" si="9"/>
        <v>31360</v>
      </c>
      <c r="T77" s="16">
        <f t="shared" si="9"/>
        <v>33400</v>
      </c>
      <c r="U77" s="16"/>
    </row>
    <row r="78" spans="1:21">
      <c r="A78" s="11">
        <v>40</v>
      </c>
      <c r="B78" s="18" t="s">
        <v>253</v>
      </c>
      <c r="C78" s="16">
        <f t="shared" si="1"/>
        <v>352</v>
      </c>
      <c r="D78" s="17">
        <f t="shared" si="2"/>
        <v>377</v>
      </c>
      <c r="E78" s="17">
        <f t="shared" si="3"/>
        <v>452</v>
      </c>
      <c r="F78" s="17">
        <f t="shared" si="4"/>
        <v>522</v>
      </c>
      <c r="G78" s="17">
        <f t="shared" si="5"/>
        <v>583</v>
      </c>
      <c r="H78" s="17">
        <f t="shared" si="6"/>
        <v>643</v>
      </c>
      <c r="I78" s="17"/>
      <c r="K78" s="9" t="s">
        <v>253</v>
      </c>
      <c r="L78" s="11">
        <v>40</v>
      </c>
      <c r="M78" s="16">
        <f t="shared" si="9"/>
        <v>14080</v>
      </c>
      <c r="N78" s="16">
        <f t="shared" si="9"/>
        <v>16080</v>
      </c>
      <c r="O78" s="16">
        <f t="shared" si="9"/>
        <v>18080</v>
      </c>
      <c r="P78" s="16">
        <f t="shared" si="9"/>
        <v>20080</v>
      </c>
      <c r="Q78" s="16">
        <f t="shared" si="9"/>
        <v>21720</v>
      </c>
      <c r="R78" s="16">
        <f t="shared" si="9"/>
        <v>23320</v>
      </c>
      <c r="S78" s="16">
        <f t="shared" si="9"/>
        <v>24920</v>
      </c>
      <c r="T78" s="16">
        <f t="shared" si="9"/>
        <v>26520</v>
      </c>
      <c r="U78" s="16"/>
    </row>
    <row r="79" spans="1:21">
      <c r="A79" s="11">
        <v>40</v>
      </c>
      <c r="B79" s="18" t="s">
        <v>284</v>
      </c>
      <c r="C79" s="16">
        <f t="shared" si="1"/>
        <v>360</v>
      </c>
      <c r="D79" s="17">
        <f t="shared" si="2"/>
        <v>385</v>
      </c>
      <c r="E79" s="17">
        <f t="shared" si="3"/>
        <v>462</v>
      </c>
      <c r="F79" s="17">
        <f t="shared" si="4"/>
        <v>534</v>
      </c>
      <c r="G79" s="17">
        <f t="shared" si="5"/>
        <v>596</v>
      </c>
      <c r="H79" s="17">
        <f t="shared" si="6"/>
        <v>657</v>
      </c>
      <c r="I79" s="17"/>
      <c r="K79" s="9" t="s">
        <v>284</v>
      </c>
      <c r="L79" s="11">
        <v>40</v>
      </c>
      <c r="M79" s="16">
        <f t="shared" si="9"/>
        <v>14400</v>
      </c>
      <c r="N79" s="16">
        <f t="shared" si="9"/>
        <v>16440</v>
      </c>
      <c r="O79" s="16">
        <f t="shared" si="9"/>
        <v>18480</v>
      </c>
      <c r="P79" s="16">
        <f t="shared" si="9"/>
        <v>20520</v>
      </c>
      <c r="Q79" s="16">
        <f t="shared" si="9"/>
        <v>22200</v>
      </c>
      <c r="R79" s="16">
        <f t="shared" si="9"/>
        <v>23840</v>
      </c>
      <c r="S79" s="16">
        <f t="shared" si="9"/>
        <v>25480</v>
      </c>
      <c r="T79" s="16">
        <f t="shared" si="9"/>
        <v>27120</v>
      </c>
    </row>
    <row r="80" spans="1:21">
      <c r="A80" s="11">
        <v>40</v>
      </c>
      <c r="B80" s="18" t="s">
        <v>254</v>
      </c>
      <c r="C80" s="16">
        <f t="shared" si="1"/>
        <v>364</v>
      </c>
      <c r="D80" s="17">
        <f t="shared" si="2"/>
        <v>390</v>
      </c>
      <c r="E80" s="17">
        <f t="shared" si="3"/>
        <v>468</v>
      </c>
      <c r="F80" s="17">
        <f t="shared" si="4"/>
        <v>540</v>
      </c>
      <c r="G80" s="17">
        <f t="shared" si="5"/>
        <v>603</v>
      </c>
      <c r="H80" s="17">
        <f t="shared" si="6"/>
        <v>665</v>
      </c>
      <c r="I80" s="17"/>
      <c r="K80" s="9" t="s">
        <v>254</v>
      </c>
      <c r="L80" s="11">
        <v>40</v>
      </c>
      <c r="M80" s="16">
        <f t="shared" si="9"/>
        <v>14560</v>
      </c>
      <c r="N80" s="16">
        <f t="shared" si="9"/>
        <v>16640</v>
      </c>
      <c r="O80" s="16">
        <f t="shared" si="9"/>
        <v>18720</v>
      </c>
      <c r="P80" s="16">
        <f t="shared" si="9"/>
        <v>20760</v>
      </c>
      <c r="Q80" s="16">
        <f t="shared" si="9"/>
        <v>22440</v>
      </c>
      <c r="R80" s="16">
        <f t="shared" si="9"/>
        <v>24120</v>
      </c>
      <c r="S80" s="16">
        <f t="shared" si="9"/>
        <v>25760</v>
      </c>
      <c r="T80" s="16">
        <f t="shared" si="9"/>
        <v>27440</v>
      </c>
      <c r="U80" s="16"/>
    </row>
    <row r="81" spans="1:21">
      <c r="A81" s="11">
        <v>40</v>
      </c>
      <c r="B81" s="18" t="s">
        <v>255</v>
      </c>
      <c r="C81" s="16">
        <f t="shared" si="1"/>
        <v>360</v>
      </c>
      <c r="D81" s="17">
        <f t="shared" si="2"/>
        <v>385</v>
      </c>
      <c r="E81" s="17">
        <f t="shared" si="3"/>
        <v>462</v>
      </c>
      <c r="F81" s="17">
        <f t="shared" si="4"/>
        <v>534</v>
      </c>
      <c r="G81" s="17">
        <f t="shared" si="5"/>
        <v>596</v>
      </c>
      <c r="H81" s="17">
        <f t="shared" si="6"/>
        <v>657</v>
      </c>
      <c r="I81" s="17"/>
      <c r="K81" s="9" t="s">
        <v>255</v>
      </c>
      <c r="L81" s="11">
        <v>40</v>
      </c>
      <c r="M81" s="16">
        <f t="shared" si="9"/>
        <v>14400</v>
      </c>
      <c r="N81" s="16">
        <f t="shared" si="9"/>
        <v>16440</v>
      </c>
      <c r="O81" s="16">
        <f t="shared" si="9"/>
        <v>18480</v>
      </c>
      <c r="P81" s="16">
        <f t="shared" si="9"/>
        <v>20520</v>
      </c>
      <c r="Q81" s="16">
        <f t="shared" si="9"/>
        <v>22200</v>
      </c>
      <c r="R81" s="16">
        <f t="shared" si="9"/>
        <v>23840</v>
      </c>
      <c r="S81" s="16">
        <f t="shared" si="9"/>
        <v>25480</v>
      </c>
      <c r="T81" s="16">
        <f t="shared" si="9"/>
        <v>27120</v>
      </c>
      <c r="U81" s="16"/>
    </row>
    <row r="82" spans="1:21">
      <c r="A82" s="11">
        <v>40</v>
      </c>
      <c r="B82" s="18" t="s">
        <v>285</v>
      </c>
      <c r="C82" s="16">
        <f t="shared" si="1"/>
        <v>402</v>
      </c>
      <c r="D82" s="17">
        <f t="shared" si="2"/>
        <v>431</v>
      </c>
      <c r="E82" s="17">
        <f t="shared" si="3"/>
        <v>517</v>
      </c>
      <c r="F82" s="17">
        <f t="shared" si="4"/>
        <v>597</v>
      </c>
      <c r="G82" s="17">
        <f t="shared" si="5"/>
        <v>666</v>
      </c>
      <c r="H82" s="17">
        <f t="shared" si="6"/>
        <v>735</v>
      </c>
      <c r="I82" s="17"/>
      <c r="K82" s="9" t="s">
        <v>285</v>
      </c>
      <c r="L82" s="11">
        <v>40</v>
      </c>
      <c r="M82" s="16">
        <f t="shared" si="9"/>
        <v>16080</v>
      </c>
      <c r="N82" s="16">
        <f t="shared" si="9"/>
        <v>18400</v>
      </c>
      <c r="O82" s="16">
        <f t="shared" si="9"/>
        <v>20680</v>
      </c>
      <c r="P82" s="16">
        <f t="shared" si="9"/>
        <v>22960</v>
      </c>
      <c r="Q82" s="16">
        <f t="shared" si="9"/>
        <v>24800</v>
      </c>
      <c r="R82" s="16">
        <f t="shared" si="9"/>
        <v>26640</v>
      </c>
      <c r="S82" s="16">
        <f t="shared" si="9"/>
        <v>28480</v>
      </c>
      <c r="T82" s="16">
        <f t="shared" si="9"/>
        <v>30320</v>
      </c>
    </row>
    <row r="83" spans="1:21">
      <c r="A83" s="11">
        <v>40</v>
      </c>
      <c r="B83" s="18" t="s">
        <v>256</v>
      </c>
      <c r="C83" s="16">
        <f t="shared" si="1"/>
        <v>309</v>
      </c>
      <c r="D83" s="17">
        <f t="shared" si="2"/>
        <v>331</v>
      </c>
      <c r="E83" s="17">
        <f t="shared" si="3"/>
        <v>397</v>
      </c>
      <c r="F83" s="17">
        <f t="shared" si="4"/>
        <v>459</v>
      </c>
      <c r="G83" s="17">
        <f t="shared" si="5"/>
        <v>512</v>
      </c>
      <c r="H83" s="17">
        <f t="shared" si="6"/>
        <v>565</v>
      </c>
      <c r="I83" s="17"/>
      <c r="K83" s="9" t="s">
        <v>256</v>
      </c>
      <c r="L83" s="11">
        <v>40</v>
      </c>
      <c r="M83" s="16">
        <f t="shared" si="9"/>
        <v>12360</v>
      </c>
      <c r="N83" s="16">
        <f t="shared" si="9"/>
        <v>14120</v>
      </c>
      <c r="O83" s="16">
        <f t="shared" si="9"/>
        <v>15880</v>
      </c>
      <c r="P83" s="16">
        <f t="shared" si="9"/>
        <v>17640</v>
      </c>
      <c r="Q83" s="16">
        <f t="shared" si="9"/>
        <v>19080</v>
      </c>
      <c r="R83" s="16">
        <f t="shared" si="9"/>
        <v>20480</v>
      </c>
      <c r="S83" s="16">
        <f t="shared" si="9"/>
        <v>21880</v>
      </c>
      <c r="T83" s="16">
        <f t="shared" si="9"/>
        <v>23320</v>
      </c>
      <c r="U83" s="16"/>
    </row>
    <row r="84" spans="1:21">
      <c r="A84" s="11">
        <v>40</v>
      </c>
      <c r="B84" s="18" t="s">
        <v>286</v>
      </c>
      <c r="C84" s="16">
        <f t="shared" si="1"/>
        <v>360</v>
      </c>
      <c r="D84" s="17">
        <f t="shared" si="2"/>
        <v>386</v>
      </c>
      <c r="E84" s="17">
        <f t="shared" si="3"/>
        <v>463</v>
      </c>
      <c r="F84" s="17">
        <f t="shared" si="4"/>
        <v>535</v>
      </c>
      <c r="G84" s="17">
        <f t="shared" si="5"/>
        <v>597</v>
      </c>
      <c r="H84" s="17">
        <f t="shared" si="6"/>
        <v>658</v>
      </c>
      <c r="I84" s="17"/>
      <c r="K84" s="9" t="s">
        <v>286</v>
      </c>
      <c r="L84" s="11">
        <v>40</v>
      </c>
      <c r="M84" s="16">
        <f t="shared" si="9"/>
        <v>14400</v>
      </c>
      <c r="N84" s="16">
        <f t="shared" si="9"/>
        <v>16480</v>
      </c>
      <c r="O84" s="16">
        <f t="shared" si="9"/>
        <v>18520</v>
      </c>
      <c r="P84" s="16">
        <f t="shared" si="9"/>
        <v>20560</v>
      </c>
      <c r="Q84" s="16">
        <f t="shared" si="9"/>
        <v>22240</v>
      </c>
      <c r="R84" s="16">
        <f t="shared" si="9"/>
        <v>23880</v>
      </c>
      <c r="S84" s="16">
        <f t="shared" si="9"/>
        <v>25520</v>
      </c>
      <c r="T84" s="16">
        <f t="shared" si="9"/>
        <v>27160</v>
      </c>
      <c r="U84" s="16"/>
    </row>
    <row r="85" spans="1:21">
      <c r="A85" s="11">
        <v>40</v>
      </c>
      <c r="B85" s="19" t="s">
        <v>257</v>
      </c>
      <c r="C85" s="16">
        <f t="shared" si="1"/>
        <v>441</v>
      </c>
      <c r="D85" s="17">
        <f t="shared" si="2"/>
        <v>472</v>
      </c>
      <c r="E85" s="17">
        <f t="shared" si="3"/>
        <v>567</v>
      </c>
      <c r="F85" s="17">
        <f t="shared" si="4"/>
        <v>654</v>
      </c>
      <c r="G85" s="17">
        <f t="shared" si="5"/>
        <v>730</v>
      </c>
      <c r="H85" s="17">
        <f t="shared" si="6"/>
        <v>805</v>
      </c>
      <c r="I85" s="17"/>
      <c r="K85" s="20" t="s">
        <v>257</v>
      </c>
      <c r="L85" s="11">
        <v>40</v>
      </c>
      <c r="M85" s="16">
        <f t="shared" si="9"/>
        <v>17640</v>
      </c>
      <c r="N85" s="16">
        <f t="shared" si="9"/>
        <v>20160</v>
      </c>
      <c r="O85" s="16">
        <f t="shared" si="9"/>
        <v>22680</v>
      </c>
      <c r="P85" s="16">
        <f t="shared" si="9"/>
        <v>25160</v>
      </c>
      <c r="Q85" s="16">
        <f t="shared" si="9"/>
        <v>27200</v>
      </c>
      <c r="R85" s="16">
        <f t="shared" si="9"/>
        <v>29200</v>
      </c>
      <c r="S85" s="16">
        <f t="shared" si="9"/>
        <v>31200</v>
      </c>
      <c r="T85" s="16">
        <f t="shared" si="9"/>
        <v>33240</v>
      </c>
      <c r="U85" s="16"/>
    </row>
    <row r="86" spans="1:21">
      <c r="A86" s="11">
        <v>40</v>
      </c>
      <c r="B86" s="19" t="s">
        <v>287</v>
      </c>
      <c r="C86" s="16">
        <f t="shared" si="1"/>
        <v>467</v>
      </c>
      <c r="D86" s="17">
        <f t="shared" si="2"/>
        <v>500</v>
      </c>
      <c r="E86" s="17">
        <f t="shared" si="3"/>
        <v>600</v>
      </c>
      <c r="F86" s="17">
        <f t="shared" si="4"/>
        <v>693</v>
      </c>
      <c r="G86" s="17">
        <f t="shared" si="5"/>
        <v>773</v>
      </c>
      <c r="H86" s="17">
        <f t="shared" si="6"/>
        <v>853</v>
      </c>
      <c r="I86" s="17"/>
      <c r="K86" s="20" t="s">
        <v>287</v>
      </c>
      <c r="L86" s="11">
        <v>40</v>
      </c>
      <c r="M86" s="16">
        <f t="shared" si="9"/>
        <v>18680</v>
      </c>
      <c r="N86" s="16">
        <f t="shared" si="9"/>
        <v>21320</v>
      </c>
      <c r="O86" s="16">
        <f t="shared" si="9"/>
        <v>24000</v>
      </c>
      <c r="P86" s="16">
        <f t="shared" si="9"/>
        <v>26640</v>
      </c>
      <c r="Q86" s="16">
        <f t="shared" si="9"/>
        <v>28800</v>
      </c>
      <c r="R86" s="16">
        <f t="shared" si="9"/>
        <v>30920</v>
      </c>
      <c r="S86" s="16">
        <f t="shared" si="9"/>
        <v>33040</v>
      </c>
      <c r="T86" s="16">
        <f t="shared" si="9"/>
        <v>35200</v>
      </c>
    </row>
    <row r="87" spans="1:21">
      <c r="A87" s="11">
        <v>40</v>
      </c>
      <c r="B87" s="18" t="s">
        <v>258</v>
      </c>
      <c r="C87" s="16">
        <f t="shared" si="1"/>
        <v>341</v>
      </c>
      <c r="D87" s="17">
        <f t="shared" si="2"/>
        <v>365</v>
      </c>
      <c r="E87" s="17">
        <f t="shared" si="3"/>
        <v>439</v>
      </c>
      <c r="F87" s="17">
        <f t="shared" si="4"/>
        <v>506</v>
      </c>
      <c r="G87" s="17">
        <f t="shared" si="5"/>
        <v>565</v>
      </c>
      <c r="H87" s="17">
        <f t="shared" si="6"/>
        <v>623</v>
      </c>
      <c r="I87" s="17"/>
      <c r="K87" s="9" t="s">
        <v>258</v>
      </c>
      <c r="L87" s="11">
        <v>40</v>
      </c>
      <c r="M87" s="16">
        <f t="shared" si="9"/>
        <v>13640</v>
      </c>
      <c r="N87" s="16">
        <f t="shared" si="9"/>
        <v>15600</v>
      </c>
      <c r="O87" s="16">
        <f t="shared" si="9"/>
        <v>17560</v>
      </c>
      <c r="P87" s="16">
        <f t="shared" si="9"/>
        <v>19480</v>
      </c>
      <c r="Q87" s="16">
        <f t="shared" si="9"/>
        <v>21040</v>
      </c>
      <c r="R87" s="16">
        <f t="shared" si="9"/>
        <v>22600</v>
      </c>
      <c r="S87" s="16">
        <f t="shared" si="9"/>
        <v>24160</v>
      </c>
      <c r="T87" s="16">
        <f t="shared" si="9"/>
        <v>25720</v>
      </c>
      <c r="U87" s="16"/>
    </row>
    <row r="88" spans="1:21">
      <c r="A88" s="11">
        <v>40</v>
      </c>
      <c r="B88" s="18" t="s">
        <v>288</v>
      </c>
      <c r="C88" s="16">
        <f t="shared" si="1"/>
        <v>471</v>
      </c>
      <c r="D88" s="17">
        <f t="shared" si="2"/>
        <v>504</v>
      </c>
      <c r="E88" s="17">
        <f t="shared" si="3"/>
        <v>605</v>
      </c>
      <c r="F88" s="17">
        <f t="shared" si="4"/>
        <v>699</v>
      </c>
      <c r="G88" s="17">
        <f t="shared" si="5"/>
        <v>780</v>
      </c>
      <c r="H88" s="17">
        <f t="shared" si="6"/>
        <v>861</v>
      </c>
      <c r="I88" s="17"/>
      <c r="K88" s="9" t="s">
        <v>288</v>
      </c>
      <c r="L88" s="11">
        <v>40</v>
      </c>
      <c r="M88" s="16">
        <f t="shared" si="9"/>
        <v>18840</v>
      </c>
      <c r="N88" s="16">
        <f t="shared" si="9"/>
        <v>21520</v>
      </c>
      <c r="O88" s="16">
        <f t="shared" si="9"/>
        <v>24200</v>
      </c>
      <c r="P88" s="16">
        <f t="shared" si="9"/>
        <v>26880</v>
      </c>
      <c r="Q88" s="16">
        <f t="shared" si="9"/>
        <v>29040</v>
      </c>
      <c r="R88" s="16">
        <f t="shared" si="9"/>
        <v>31200</v>
      </c>
      <c r="S88" s="16">
        <f t="shared" si="9"/>
        <v>33360</v>
      </c>
      <c r="T88" s="16">
        <f t="shared" si="9"/>
        <v>35520</v>
      </c>
    </row>
    <row r="89" spans="1:21">
      <c r="A89" s="11">
        <v>40</v>
      </c>
      <c r="B89" s="18" t="s">
        <v>259</v>
      </c>
      <c r="C89" s="16">
        <f t="shared" si="1"/>
        <v>312</v>
      </c>
      <c r="D89" s="17">
        <f t="shared" si="2"/>
        <v>334</v>
      </c>
      <c r="E89" s="17">
        <f t="shared" si="3"/>
        <v>401</v>
      </c>
      <c r="F89" s="17">
        <f t="shared" si="4"/>
        <v>463</v>
      </c>
      <c r="G89" s="17">
        <f t="shared" si="5"/>
        <v>517</v>
      </c>
      <c r="H89" s="17">
        <f t="shared" si="6"/>
        <v>570</v>
      </c>
      <c r="I89" s="17"/>
      <c r="K89" s="9" t="s">
        <v>259</v>
      </c>
      <c r="L89" s="11">
        <v>40</v>
      </c>
      <c r="M89" s="16">
        <f t="shared" ref="M89:T98" si="11">SUM((M63)*2)*0.4</f>
        <v>12480</v>
      </c>
      <c r="N89" s="16">
        <f t="shared" si="11"/>
        <v>14240</v>
      </c>
      <c r="O89" s="16">
        <f t="shared" si="11"/>
        <v>16040</v>
      </c>
      <c r="P89" s="16">
        <f t="shared" si="11"/>
        <v>17800</v>
      </c>
      <c r="Q89" s="16">
        <f t="shared" si="11"/>
        <v>19240</v>
      </c>
      <c r="R89" s="16">
        <f t="shared" si="11"/>
        <v>20680</v>
      </c>
      <c r="S89" s="16">
        <f t="shared" si="11"/>
        <v>22080</v>
      </c>
      <c r="T89" s="16">
        <f t="shared" si="11"/>
        <v>23520</v>
      </c>
      <c r="U89" s="16"/>
    </row>
    <row r="90" spans="1:21">
      <c r="A90" s="11">
        <v>40</v>
      </c>
      <c r="B90" s="18" t="s">
        <v>289</v>
      </c>
      <c r="C90" s="16">
        <f t="shared" si="1"/>
        <v>348</v>
      </c>
      <c r="D90" s="17">
        <f t="shared" si="2"/>
        <v>373</v>
      </c>
      <c r="E90" s="17">
        <f t="shared" si="3"/>
        <v>448</v>
      </c>
      <c r="F90" s="17">
        <f t="shared" si="4"/>
        <v>517</v>
      </c>
      <c r="G90" s="17">
        <f t="shared" si="5"/>
        <v>577</v>
      </c>
      <c r="H90" s="17">
        <f t="shared" si="6"/>
        <v>637</v>
      </c>
      <c r="I90" s="17"/>
      <c r="K90" s="9" t="s">
        <v>289</v>
      </c>
      <c r="L90" s="11">
        <v>40</v>
      </c>
      <c r="M90" s="16">
        <f t="shared" si="11"/>
        <v>13920</v>
      </c>
      <c r="N90" s="16">
        <f t="shared" si="11"/>
        <v>15920</v>
      </c>
      <c r="O90" s="16">
        <f t="shared" si="11"/>
        <v>17920</v>
      </c>
      <c r="P90" s="16">
        <f t="shared" si="11"/>
        <v>19880</v>
      </c>
      <c r="Q90" s="16">
        <f t="shared" si="11"/>
        <v>21480</v>
      </c>
      <c r="R90" s="16">
        <f t="shared" si="11"/>
        <v>23080</v>
      </c>
      <c r="S90" s="16">
        <f t="shared" si="11"/>
        <v>24680</v>
      </c>
      <c r="T90" s="16">
        <f t="shared" si="11"/>
        <v>26280</v>
      </c>
      <c r="U90" s="16"/>
    </row>
    <row r="91" spans="1:21">
      <c r="A91" s="11">
        <v>40</v>
      </c>
      <c r="B91" s="18" t="s">
        <v>260</v>
      </c>
      <c r="C91" s="16">
        <f t="shared" si="1"/>
        <v>397</v>
      </c>
      <c r="D91" s="17">
        <f t="shared" si="2"/>
        <v>425</v>
      </c>
      <c r="E91" s="17">
        <f t="shared" si="3"/>
        <v>511</v>
      </c>
      <c r="F91" s="17">
        <f t="shared" si="4"/>
        <v>590</v>
      </c>
      <c r="G91" s="17">
        <f t="shared" si="5"/>
        <v>658</v>
      </c>
      <c r="H91" s="17">
        <f t="shared" si="6"/>
        <v>726</v>
      </c>
      <c r="I91" s="17"/>
      <c r="K91" s="9" t="s">
        <v>260</v>
      </c>
      <c r="L91" s="11">
        <v>40</v>
      </c>
      <c r="M91" s="16">
        <f t="shared" si="11"/>
        <v>15880</v>
      </c>
      <c r="N91" s="16">
        <f t="shared" si="11"/>
        <v>18160</v>
      </c>
      <c r="O91" s="16">
        <f t="shared" si="11"/>
        <v>20440</v>
      </c>
      <c r="P91" s="16">
        <f t="shared" si="11"/>
        <v>22680</v>
      </c>
      <c r="Q91" s="16">
        <f t="shared" si="11"/>
        <v>24520</v>
      </c>
      <c r="R91" s="16">
        <f t="shared" si="11"/>
        <v>26320</v>
      </c>
      <c r="S91" s="16">
        <f t="shared" si="11"/>
        <v>28160</v>
      </c>
      <c r="T91" s="16">
        <f t="shared" si="11"/>
        <v>29960</v>
      </c>
      <c r="U91" s="16"/>
    </row>
    <row r="92" spans="1:21">
      <c r="A92" s="11">
        <v>40</v>
      </c>
      <c r="B92" s="19" t="s">
        <v>261</v>
      </c>
      <c r="C92" s="16">
        <f t="shared" si="1"/>
        <v>441</v>
      </c>
      <c r="D92" s="17">
        <f t="shared" si="2"/>
        <v>472</v>
      </c>
      <c r="E92" s="17">
        <f t="shared" si="3"/>
        <v>567</v>
      </c>
      <c r="F92" s="17">
        <f t="shared" si="4"/>
        <v>654</v>
      </c>
      <c r="G92" s="17">
        <f t="shared" si="5"/>
        <v>730</v>
      </c>
      <c r="H92" s="17">
        <f t="shared" si="6"/>
        <v>805</v>
      </c>
      <c r="I92" s="17"/>
      <c r="K92" s="20" t="s">
        <v>261</v>
      </c>
      <c r="L92" s="11">
        <v>40</v>
      </c>
      <c r="M92" s="16">
        <f t="shared" si="11"/>
        <v>17640</v>
      </c>
      <c r="N92" s="16">
        <f t="shared" si="11"/>
        <v>20160</v>
      </c>
      <c r="O92" s="16">
        <f t="shared" si="11"/>
        <v>22680</v>
      </c>
      <c r="P92" s="16">
        <f t="shared" si="11"/>
        <v>25160</v>
      </c>
      <c r="Q92" s="16">
        <f t="shared" si="11"/>
        <v>27200</v>
      </c>
      <c r="R92" s="16">
        <f t="shared" si="11"/>
        <v>29200</v>
      </c>
      <c r="S92" s="16">
        <f t="shared" si="11"/>
        <v>31200</v>
      </c>
      <c r="T92" s="16">
        <f t="shared" si="11"/>
        <v>33240</v>
      </c>
      <c r="U92" s="16"/>
    </row>
    <row r="93" spans="1:21">
      <c r="A93" s="11">
        <v>40</v>
      </c>
      <c r="B93" s="19" t="s">
        <v>290</v>
      </c>
      <c r="C93" s="16">
        <f t="shared" si="1"/>
        <v>467</v>
      </c>
      <c r="D93" s="17">
        <f t="shared" si="2"/>
        <v>500</v>
      </c>
      <c r="E93" s="17">
        <f t="shared" si="3"/>
        <v>600</v>
      </c>
      <c r="F93" s="17">
        <f t="shared" si="4"/>
        <v>693</v>
      </c>
      <c r="G93" s="17">
        <f t="shared" si="5"/>
        <v>773</v>
      </c>
      <c r="H93" s="17">
        <f t="shared" si="6"/>
        <v>853</v>
      </c>
      <c r="I93" s="17"/>
      <c r="K93" s="20" t="s">
        <v>290</v>
      </c>
      <c r="L93" s="11">
        <v>40</v>
      </c>
      <c r="M93" s="16">
        <f t="shared" si="11"/>
        <v>18680</v>
      </c>
      <c r="N93" s="16">
        <f t="shared" si="11"/>
        <v>21320</v>
      </c>
      <c r="O93" s="16">
        <f t="shared" si="11"/>
        <v>24000</v>
      </c>
      <c r="P93" s="16">
        <f t="shared" si="11"/>
        <v>26640</v>
      </c>
      <c r="Q93" s="16">
        <f t="shared" si="11"/>
        <v>28800</v>
      </c>
      <c r="R93" s="16">
        <f t="shared" si="11"/>
        <v>30920</v>
      </c>
      <c r="S93" s="16">
        <f t="shared" si="11"/>
        <v>33040</v>
      </c>
      <c r="T93" s="16">
        <f t="shared" si="11"/>
        <v>35200</v>
      </c>
    </row>
    <row r="94" spans="1:21">
      <c r="A94" s="11">
        <v>40</v>
      </c>
      <c r="B94" s="18" t="s">
        <v>262</v>
      </c>
      <c r="C94" s="16">
        <f t="shared" si="1"/>
        <v>309</v>
      </c>
      <c r="D94" s="17">
        <f t="shared" si="2"/>
        <v>331</v>
      </c>
      <c r="E94" s="17">
        <f t="shared" si="3"/>
        <v>397</v>
      </c>
      <c r="F94" s="17">
        <f t="shared" si="4"/>
        <v>459</v>
      </c>
      <c r="G94" s="17">
        <f t="shared" si="5"/>
        <v>512</v>
      </c>
      <c r="H94" s="17">
        <f t="shared" si="6"/>
        <v>565</v>
      </c>
      <c r="I94" s="17"/>
      <c r="K94" s="9" t="s">
        <v>262</v>
      </c>
      <c r="L94" s="11">
        <v>40</v>
      </c>
      <c r="M94" s="16">
        <f t="shared" si="11"/>
        <v>12360</v>
      </c>
      <c r="N94" s="16">
        <f t="shared" si="11"/>
        <v>14120</v>
      </c>
      <c r="O94" s="16">
        <f t="shared" si="11"/>
        <v>15880</v>
      </c>
      <c r="P94" s="16">
        <f t="shared" si="11"/>
        <v>17640</v>
      </c>
      <c r="Q94" s="16">
        <f t="shared" si="11"/>
        <v>19080</v>
      </c>
      <c r="R94" s="16">
        <f t="shared" si="11"/>
        <v>20480</v>
      </c>
      <c r="S94" s="16">
        <f t="shared" si="11"/>
        <v>21880</v>
      </c>
      <c r="T94" s="16">
        <f t="shared" si="11"/>
        <v>23320</v>
      </c>
      <c r="U94" s="16"/>
    </row>
    <row r="95" spans="1:21">
      <c r="A95" s="11">
        <v>40</v>
      </c>
      <c r="B95" s="18" t="s">
        <v>291</v>
      </c>
      <c r="C95" s="16">
        <f t="shared" si="1"/>
        <v>352</v>
      </c>
      <c r="D95" s="17">
        <f t="shared" si="2"/>
        <v>377</v>
      </c>
      <c r="E95" s="17">
        <f t="shared" si="3"/>
        <v>452</v>
      </c>
      <c r="F95" s="17">
        <f t="shared" si="4"/>
        <v>522</v>
      </c>
      <c r="G95" s="17">
        <f t="shared" si="5"/>
        <v>583</v>
      </c>
      <c r="H95" s="17">
        <f t="shared" si="6"/>
        <v>643</v>
      </c>
      <c r="I95" s="17"/>
      <c r="K95" s="9" t="s">
        <v>291</v>
      </c>
      <c r="L95" s="11">
        <v>40</v>
      </c>
      <c r="M95" s="16">
        <f t="shared" si="11"/>
        <v>14080</v>
      </c>
      <c r="N95" s="16">
        <f t="shared" si="11"/>
        <v>16080</v>
      </c>
      <c r="O95" s="16">
        <f t="shared" si="11"/>
        <v>18080</v>
      </c>
      <c r="P95" s="16">
        <f t="shared" si="11"/>
        <v>20080</v>
      </c>
      <c r="Q95" s="16">
        <f t="shared" si="11"/>
        <v>21720</v>
      </c>
      <c r="R95" s="16">
        <f t="shared" si="11"/>
        <v>23320</v>
      </c>
      <c r="S95" s="16">
        <f t="shared" si="11"/>
        <v>24920</v>
      </c>
      <c r="T95" s="16">
        <f t="shared" si="11"/>
        <v>26520</v>
      </c>
    </row>
    <row r="96" spans="1:21">
      <c r="A96" s="11">
        <v>40</v>
      </c>
      <c r="B96" s="18" t="s">
        <v>263</v>
      </c>
      <c r="C96" s="16">
        <f t="shared" si="1"/>
        <v>373</v>
      </c>
      <c r="D96" s="17">
        <f t="shared" si="2"/>
        <v>399</v>
      </c>
      <c r="E96" s="17">
        <f t="shared" si="3"/>
        <v>479</v>
      </c>
      <c r="F96" s="17">
        <f t="shared" si="4"/>
        <v>553</v>
      </c>
      <c r="G96" s="17">
        <f t="shared" si="5"/>
        <v>618</v>
      </c>
      <c r="H96" s="17">
        <f t="shared" si="6"/>
        <v>681</v>
      </c>
      <c r="I96" s="17"/>
      <c r="K96" s="9" t="s">
        <v>263</v>
      </c>
      <c r="L96" s="11">
        <v>40</v>
      </c>
      <c r="M96" s="16">
        <f t="shared" si="11"/>
        <v>14920</v>
      </c>
      <c r="N96" s="16">
        <f t="shared" si="11"/>
        <v>17040</v>
      </c>
      <c r="O96" s="16">
        <f t="shared" si="11"/>
        <v>19160</v>
      </c>
      <c r="P96" s="16">
        <f t="shared" si="11"/>
        <v>21280</v>
      </c>
      <c r="Q96" s="16">
        <f t="shared" si="11"/>
        <v>23000</v>
      </c>
      <c r="R96" s="16">
        <f t="shared" si="11"/>
        <v>24720</v>
      </c>
      <c r="S96" s="16">
        <f t="shared" si="11"/>
        <v>26400</v>
      </c>
      <c r="T96" s="16">
        <f t="shared" si="11"/>
        <v>28120</v>
      </c>
      <c r="U96" s="16"/>
    </row>
    <row r="97" spans="1:21" s="22" customFormat="1">
      <c r="A97" s="21">
        <v>40</v>
      </c>
      <c r="B97" s="18" t="s">
        <v>264</v>
      </c>
      <c r="C97" s="16">
        <f t="shared" si="1"/>
        <v>336</v>
      </c>
      <c r="D97" s="17">
        <f t="shared" si="2"/>
        <v>360</v>
      </c>
      <c r="E97" s="17">
        <f t="shared" si="3"/>
        <v>432</v>
      </c>
      <c r="F97" s="17">
        <f t="shared" si="4"/>
        <v>508</v>
      </c>
      <c r="G97" s="17">
        <f t="shared" si="5"/>
        <v>556</v>
      </c>
      <c r="H97" s="17">
        <f t="shared" si="6"/>
        <v>613</v>
      </c>
      <c r="I97" s="16"/>
      <c r="K97" s="23" t="s">
        <v>264</v>
      </c>
      <c r="L97" s="21">
        <v>40</v>
      </c>
      <c r="M97" s="16">
        <f t="shared" si="11"/>
        <v>13440</v>
      </c>
      <c r="N97" s="16">
        <f t="shared" si="11"/>
        <v>15360</v>
      </c>
      <c r="O97" s="16">
        <f t="shared" si="11"/>
        <v>17280</v>
      </c>
      <c r="P97" s="16">
        <f t="shared" si="11"/>
        <v>19160</v>
      </c>
      <c r="Q97" s="16">
        <f t="shared" si="11"/>
        <v>21520</v>
      </c>
      <c r="R97" s="16">
        <f t="shared" si="11"/>
        <v>22240</v>
      </c>
      <c r="S97" s="16">
        <f t="shared" si="11"/>
        <v>23760</v>
      </c>
      <c r="T97" s="16">
        <f t="shared" si="11"/>
        <v>25320</v>
      </c>
      <c r="U97" s="16"/>
    </row>
    <row r="98" spans="1:21">
      <c r="A98" s="24">
        <v>40</v>
      </c>
      <c r="B98" s="25" t="s">
        <v>292</v>
      </c>
      <c r="C98" s="26">
        <f t="shared" ref="C98:C150" si="12">FLOOR(M98*0.3/12,1)</f>
        <v>349</v>
      </c>
      <c r="D98" s="26">
        <f t="shared" ref="D98:D150" si="13">FLOOR((((M98+N98)/2)*0.3)/12,1)</f>
        <v>374</v>
      </c>
      <c r="E98" s="26">
        <f t="shared" ref="E98:E150" si="14">FLOOR((O98*0.3)/12,1)</f>
        <v>449</v>
      </c>
      <c r="F98" s="26">
        <f t="shared" ref="F98:F150" si="15">FLOOR((((P98+Q98)/2)*0.3)/12,1)</f>
        <v>518</v>
      </c>
      <c r="G98" s="26">
        <f t="shared" ref="G98:G150" si="16">FLOOR((R98*0.3)/12,1)</f>
        <v>578</v>
      </c>
      <c r="H98" s="26">
        <f t="shared" ref="H98:H150" si="17">FLOOR((((S98+T98)/2)*0.3)/12,1)</f>
        <v>638</v>
      </c>
      <c r="I98" s="26"/>
      <c r="J98" s="27"/>
      <c r="K98" s="28" t="s">
        <v>292</v>
      </c>
      <c r="L98" s="24">
        <v>40</v>
      </c>
      <c r="M98" s="26">
        <f t="shared" si="11"/>
        <v>13960</v>
      </c>
      <c r="N98" s="26">
        <f t="shared" si="11"/>
        <v>15960</v>
      </c>
      <c r="O98" s="26">
        <f t="shared" si="11"/>
        <v>17960</v>
      </c>
      <c r="P98" s="26">
        <f t="shared" si="11"/>
        <v>19920</v>
      </c>
      <c r="Q98" s="26">
        <f t="shared" si="11"/>
        <v>21520</v>
      </c>
      <c r="R98" s="26">
        <f t="shared" si="11"/>
        <v>23120</v>
      </c>
      <c r="S98" s="26">
        <f t="shared" si="11"/>
        <v>24720</v>
      </c>
      <c r="T98" s="26">
        <f t="shared" si="11"/>
        <v>26320</v>
      </c>
    </row>
    <row r="99" spans="1:21">
      <c r="A99" s="11">
        <v>30</v>
      </c>
      <c r="B99" s="18" t="s">
        <v>248</v>
      </c>
      <c r="C99" s="16">
        <f t="shared" si="12"/>
        <v>255</v>
      </c>
      <c r="D99" s="17">
        <f t="shared" si="13"/>
        <v>274</v>
      </c>
      <c r="E99" s="17">
        <f t="shared" si="14"/>
        <v>329</v>
      </c>
      <c r="F99" s="17">
        <f t="shared" si="15"/>
        <v>379</v>
      </c>
      <c r="G99" s="17">
        <f t="shared" si="16"/>
        <v>423</v>
      </c>
      <c r="H99" s="17">
        <f t="shared" si="17"/>
        <v>467</v>
      </c>
      <c r="I99" s="17"/>
      <c r="K99" s="9" t="s">
        <v>248</v>
      </c>
      <c r="L99" s="11">
        <v>30</v>
      </c>
      <c r="M99" s="16">
        <f t="shared" ref="M99:T114" si="18">SUM(M47*0.6)</f>
        <v>10230</v>
      </c>
      <c r="N99" s="16">
        <f t="shared" ref="N99:T100" si="19">SUM(N47*0.6)</f>
        <v>11700</v>
      </c>
      <c r="O99" s="16">
        <f t="shared" si="19"/>
        <v>13170</v>
      </c>
      <c r="P99" s="16">
        <f t="shared" si="19"/>
        <v>14610</v>
      </c>
      <c r="Q99" s="16">
        <f t="shared" si="19"/>
        <v>15780</v>
      </c>
      <c r="R99" s="16">
        <f t="shared" si="19"/>
        <v>16950</v>
      </c>
      <c r="S99" s="16">
        <f t="shared" si="19"/>
        <v>18120</v>
      </c>
      <c r="T99" s="16">
        <f t="shared" si="19"/>
        <v>19290</v>
      </c>
      <c r="U99" s="16"/>
    </row>
    <row r="100" spans="1:21">
      <c r="A100" s="11">
        <v>30</v>
      </c>
      <c r="B100" s="18" t="s">
        <v>282</v>
      </c>
      <c r="C100" s="16">
        <f t="shared" si="12"/>
        <v>280</v>
      </c>
      <c r="D100" s="17">
        <f t="shared" si="13"/>
        <v>300</v>
      </c>
      <c r="E100" s="17">
        <f t="shared" si="14"/>
        <v>360</v>
      </c>
      <c r="F100" s="17">
        <f t="shared" si="15"/>
        <v>415</v>
      </c>
      <c r="G100" s="17">
        <f t="shared" si="16"/>
        <v>464</v>
      </c>
      <c r="H100" s="17">
        <f t="shared" si="17"/>
        <v>511</v>
      </c>
      <c r="I100" s="17"/>
      <c r="K100" s="9" t="s">
        <v>282</v>
      </c>
      <c r="L100" s="11">
        <v>30</v>
      </c>
      <c r="M100" s="16">
        <f t="shared" si="18"/>
        <v>11220</v>
      </c>
      <c r="N100" s="16">
        <f t="shared" si="19"/>
        <v>12810</v>
      </c>
      <c r="O100" s="16">
        <f t="shared" si="19"/>
        <v>14400</v>
      </c>
      <c r="P100" s="16">
        <f t="shared" si="19"/>
        <v>15990</v>
      </c>
      <c r="Q100" s="16">
        <f t="shared" si="19"/>
        <v>17280</v>
      </c>
      <c r="R100" s="16">
        <f t="shared" si="19"/>
        <v>18570</v>
      </c>
      <c r="S100" s="16">
        <f t="shared" si="19"/>
        <v>19830</v>
      </c>
      <c r="T100" s="16">
        <f t="shared" si="19"/>
        <v>21120</v>
      </c>
      <c r="U100" s="16"/>
    </row>
    <row r="101" spans="1:21">
      <c r="A101" s="11">
        <v>30</v>
      </c>
      <c r="B101" s="18" t="s">
        <v>250</v>
      </c>
      <c r="C101" s="16">
        <f t="shared" si="12"/>
        <v>297</v>
      </c>
      <c r="D101" s="17">
        <f t="shared" si="13"/>
        <v>318</v>
      </c>
      <c r="E101" s="17">
        <f t="shared" si="14"/>
        <v>381</v>
      </c>
      <c r="F101" s="17">
        <f t="shared" si="15"/>
        <v>441</v>
      </c>
      <c r="G101" s="17">
        <f t="shared" si="16"/>
        <v>492</v>
      </c>
      <c r="H101" s="17">
        <f t="shared" si="17"/>
        <v>542</v>
      </c>
      <c r="I101" s="17"/>
      <c r="K101" s="9" t="s">
        <v>250</v>
      </c>
      <c r="L101" s="11">
        <v>30</v>
      </c>
      <c r="M101" s="16">
        <f t="shared" si="18"/>
        <v>11880</v>
      </c>
      <c r="N101" s="16">
        <f t="shared" si="18"/>
        <v>13560</v>
      </c>
      <c r="O101" s="16">
        <f t="shared" si="18"/>
        <v>15270</v>
      </c>
      <c r="P101" s="16">
        <f t="shared" si="18"/>
        <v>16950</v>
      </c>
      <c r="Q101" s="16">
        <f t="shared" si="18"/>
        <v>18330</v>
      </c>
      <c r="R101" s="16">
        <f t="shared" si="18"/>
        <v>19680</v>
      </c>
      <c r="S101" s="16">
        <f t="shared" si="18"/>
        <v>21030</v>
      </c>
      <c r="T101" s="16">
        <f t="shared" si="18"/>
        <v>22380</v>
      </c>
      <c r="U101" s="16"/>
    </row>
    <row r="102" spans="1:21">
      <c r="A102" s="11">
        <v>30</v>
      </c>
      <c r="B102" s="18" t="s">
        <v>283</v>
      </c>
      <c r="C102" s="16">
        <f t="shared" si="12"/>
        <v>306</v>
      </c>
      <c r="D102" s="17">
        <f t="shared" si="13"/>
        <v>328</v>
      </c>
      <c r="E102" s="17">
        <f t="shared" si="14"/>
        <v>394</v>
      </c>
      <c r="F102" s="17">
        <f t="shared" si="15"/>
        <v>455</v>
      </c>
      <c r="G102" s="17">
        <f t="shared" si="16"/>
        <v>508</v>
      </c>
      <c r="H102" s="17">
        <f t="shared" si="17"/>
        <v>561</v>
      </c>
      <c r="I102" s="17"/>
      <c r="K102" s="9" t="s">
        <v>283</v>
      </c>
      <c r="L102" s="11">
        <v>30</v>
      </c>
      <c r="M102" s="16">
        <f t="shared" si="18"/>
        <v>12270</v>
      </c>
      <c r="N102" s="16">
        <f t="shared" si="18"/>
        <v>14040</v>
      </c>
      <c r="O102" s="16">
        <f t="shared" si="18"/>
        <v>15780</v>
      </c>
      <c r="P102" s="16">
        <f t="shared" si="18"/>
        <v>17520</v>
      </c>
      <c r="Q102" s="16">
        <f t="shared" si="18"/>
        <v>18930</v>
      </c>
      <c r="R102" s="16">
        <f t="shared" si="18"/>
        <v>20340</v>
      </c>
      <c r="S102" s="16">
        <f t="shared" si="18"/>
        <v>21750</v>
      </c>
      <c r="T102" s="16">
        <f t="shared" si="18"/>
        <v>23130</v>
      </c>
      <c r="U102" s="16"/>
    </row>
    <row r="103" spans="1:21">
      <c r="A103" s="11">
        <v>30</v>
      </c>
      <c r="B103" s="18" t="s">
        <v>252</v>
      </c>
      <c r="C103" s="16">
        <f t="shared" si="12"/>
        <v>332</v>
      </c>
      <c r="D103" s="17">
        <f t="shared" si="13"/>
        <v>355</v>
      </c>
      <c r="E103" s="17">
        <f t="shared" si="14"/>
        <v>426</v>
      </c>
      <c r="F103" s="17">
        <f t="shared" si="15"/>
        <v>493</v>
      </c>
      <c r="G103" s="17">
        <f t="shared" si="16"/>
        <v>550</v>
      </c>
      <c r="H103" s="17">
        <f t="shared" si="17"/>
        <v>607</v>
      </c>
      <c r="I103" s="17"/>
      <c r="K103" s="9" t="s">
        <v>252</v>
      </c>
      <c r="L103" s="11">
        <v>30</v>
      </c>
      <c r="M103" s="16">
        <f t="shared" si="18"/>
        <v>13290</v>
      </c>
      <c r="N103" s="16">
        <f t="shared" si="18"/>
        <v>15180</v>
      </c>
      <c r="O103" s="16">
        <f t="shared" si="18"/>
        <v>17070</v>
      </c>
      <c r="P103" s="16">
        <f t="shared" si="18"/>
        <v>18960</v>
      </c>
      <c r="Q103" s="16">
        <f t="shared" si="18"/>
        <v>20490</v>
      </c>
      <c r="R103" s="16">
        <f t="shared" si="18"/>
        <v>22020</v>
      </c>
      <c r="S103" s="16">
        <f t="shared" si="18"/>
        <v>23520</v>
      </c>
      <c r="T103" s="16">
        <f t="shared" si="18"/>
        <v>25050</v>
      </c>
      <c r="U103" s="16"/>
    </row>
    <row r="104" spans="1:21">
      <c r="A104" s="11">
        <v>30</v>
      </c>
      <c r="B104" s="18" t="s">
        <v>253</v>
      </c>
      <c r="C104" s="16">
        <f t="shared" si="12"/>
        <v>264</v>
      </c>
      <c r="D104" s="17">
        <f t="shared" si="13"/>
        <v>282</v>
      </c>
      <c r="E104" s="17">
        <f t="shared" si="14"/>
        <v>339</v>
      </c>
      <c r="F104" s="17">
        <f t="shared" si="15"/>
        <v>391</v>
      </c>
      <c r="G104" s="17">
        <f t="shared" si="16"/>
        <v>437</v>
      </c>
      <c r="H104" s="17">
        <f t="shared" si="17"/>
        <v>482</v>
      </c>
      <c r="I104" s="17"/>
      <c r="K104" s="9" t="s">
        <v>253</v>
      </c>
      <c r="L104" s="11">
        <v>30</v>
      </c>
      <c r="M104" s="16">
        <f t="shared" si="18"/>
        <v>10560</v>
      </c>
      <c r="N104" s="16">
        <f t="shared" si="18"/>
        <v>12060</v>
      </c>
      <c r="O104" s="16">
        <f t="shared" si="18"/>
        <v>13560</v>
      </c>
      <c r="P104" s="16">
        <f t="shared" si="18"/>
        <v>15060</v>
      </c>
      <c r="Q104" s="16">
        <f t="shared" si="18"/>
        <v>16290</v>
      </c>
      <c r="R104" s="16">
        <f t="shared" si="18"/>
        <v>17490</v>
      </c>
      <c r="S104" s="16">
        <f t="shared" si="18"/>
        <v>18690</v>
      </c>
      <c r="T104" s="16">
        <f t="shared" si="18"/>
        <v>19890</v>
      </c>
      <c r="U104" s="16"/>
    </row>
    <row r="105" spans="1:21">
      <c r="A105" s="11">
        <v>30</v>
      </c>
      <c r="B105" s="18" t="s">
        <v>284</v>
      </c>
      <c r="C105" s="16">
        <f t="shared" si="12"/>
        <v>270</v>
      </c>
      <c r="D105" s="17">
        <f t="shared" si="13"/>
        <v>289</v>
      </c>
      <c r="E105" s="17">
        <f t="shared" si="14"/>
        <v>346</v>
      </c>
      <c r="F105" s="17">
        <f t="shared" si="15"/>
        <v>400</v>
      </c>
      <c r="G105" s="17">
        <f t="shared" si="16"/>
        <v>447</v>
      </c>
      <c r="H105" s="17">
        <f t="shared" si="17"/>
        <v>493</v>
      </c>
      <c r="I105" s="17"/>
      <c r="K105" s="9" t="s">
        <v>284</v>
      </c>
      <c r="L105" s="11">
        <v>30</v>
      </c>
      <c r="M105" s="16">
        <f t="shared" si="18"/>
        <v>10800</v>
      </c>
      <c r="N105" s="16">
        <f t="shared" si="18"/>
        <v>12330</v>
      </c>
      <c r="O105" s="16">
        <f t="shared" si="18"/>
        <v>13860</v>
      </c>
      <c r="P105" s="16">
        <f t="shared" si="18"/>
        <v>15390</v>
      </c>
      <c r="Q105" s="16">
        <f t="shared" si="18"/>
        <v>16650</v>
      </c>
      <c r="R105" s="16">
        <f t="shared" si="18"/>
        <v>17880</v>
      </c>
      <c r="S105" s="16">
        <f t="shared" si="18"/>
        <v>19110</v>
      </c>
      <c r="T105" s="16">
        <f t="shared" si="18"/>
        <v>20340</v>
      </c>
    </row>
    <row r="106" spans="1:21">
      <c r="A106" s="11">
        <v>30</v>
      </c>
      <c r="B106" s="18" t="s">
        <v>254</v>
      </c>
      <c r="C106" s="16">
        <f t="shared" si="12"/>
        <v>273</v>
      </c>
      <c r="D106" s="17">
        <f t="shared" si="13"/>
        <v>292</v>
      </c>
      <c r="E106" s="17">
        <f t="shared" si="14"/>
        <v>351</v>
      </c>
      <c r="F106" s="17">
        <f t="shared" si="15"/>
        <v>405</v>
      </c>
      <c r="G106" s="17">
        <f t="shared" si="16"/>
        <v>452</v>
      </c>
      <c r="H106" s="17">
        <f t="shared" si="17"/>
        <v>498</v>
      </c>
      <c r="I106" s="17"/>
      <c r="K106" s="9" t="s">
        <v>254</v>
      </c>
      <c r="L106" s="11">
        <v>30</v>
      </c>
      <c r="M106" s="16">
        <f t="shared" si="18"/>
        <v>10920</v>
      </c>
      <c r="N106" s="16">
        <f t="shared" si="18"/>
        <v>12480</v>
      </c>
      <c r="O106" s="16">
        <f t="shared" si="18"/>
        <v>14040</v>
      </c>
      <c r="P106" s="16">
        <f t="shared" si="18"/>
        <v>15570</v>
      </c>
      <c r="Q106" s="16">
        <f t="shared" si="18"/>
        <v>16830</v>
      </c>
      <c r="R106" s="16">
        <f t="shared" si="18"/>
        <v>18090</v>
      </c>
      <c r="S106" s="16">
        <f t="shared" si="18"/>
        <v>19320</v>
      </c>
      <c r="T106" s="16">
        <f t="shared" si="18"/>
        <v>20580</v>
      </c>
      <c r="U106" s="16"/>
    </row>
    <row r="107" spans="1:21">
      <c r="A107" s="11">
        <v>30</v>
      </c>
      <c r="B107" s="18" t="s">
        <v>255</v>
      </c>
      <c r="C107" s="16">
        <f t="shared" si="12"/>
        <v>270</v>
      </c>
      <c r="D107" s="17">
        <f t="shared" si="13"/>
        <v>289</v>
      </c>
      <c r="E107" s="17">
        <f t="shared" si="14"/>
        <v>346</v>
      </c>
      <c r="F107" s="17">
        <f t="shared" si="15"/>
        <v>400</v>
      </c>
      <c r="G107" s="17">
        <f t="shared" si="16"/>
        <v>447</v>
      </c>
      <c r="H107" s="17">
        <f t="shared" si="17"/>
        <v>493</v>
      </c>
      <c r="I107" s="17"/>
      <c r="K107" s="9" t="s">
        <v>255</v>
      </c>
      <c r="L107" s="11">
        <v>30</v>
      </c>
      <c r="M107" s="16">
        <f t="shared" si="18"/>
        <v>10800</v>
      </c>
      <c r="N107" s="16">
        <f t="shared" si="18"/>
        <v>12330</v>
      </c>
      <c r="O107" s="16">
        <f t="shared" si="18"/>
        <v>13860</v>
      </c>
      <c r="P107" s="16">
        <f t="shared" si="18"/>
        <v>15390</v>
      </c>
      <c r="Q107" s="16">
        <f t="shared" si="18"/>
        <v>16650</v>
      </c>
      <c r="R107" s="16">
        <f t="shared" si="18"/>
        <v>17880</v>
      </c>
      <c r="S107" s="16">
        <f t="shared" si="18"/>
        <v>19110</v>
      </c>
      <c r="T107" s="16">
        <f t="shared" si="18"/>
        <v>20340</v>
      </c>
      <c r="U107" s="16"/>
    </row>
    <row r="108" spans="1:21">
      <c r="A108" s="11">
        <v>30</v>
      </c>
      <c r="B108" s="18" t="s">
        <v>285</v>
      </c>
      <c r="C108" s="16">
        <f t="shared" si="12"/>
        <v>301</v>
      </c>
      <c r="D108" s="17">
        <f t="shared" si="13"/>
        <v>323</v>
      </c>
      <c r="E108" s="17">
        <f t="shared" si="14"/>
        <v>387</v>
      </c>
      <c r="F108" s="17">
        <f t="shared" si="15"/>
        <v>447</v>
      </c>
      <c r="G108" s="17">
        <f t="shared" si="16"/>
        <v>499</v>
      </c>
      <c r="H108" s="17">
        <f t="shared" si="17"/>
        <v>551</v>
      </c>
      <c r="I108" s="17"/>
      <c r="K108" s="9" t="s">
        <v>285</v>
      </c>
      <c r="L108" s="11">
        <v>30</v>
      </c>
      <c r="M108" s="16">
        <f t="shared" si="18"/>
        <v>12060</v>
      </c>
      <c r="N108" s="16">
        <f t="shared" si="18"/>
        <v>13800</v>
      </c>
      <c r="O108" s="16">
        <f t="shared" si="18"/>
        <v>15510</v>
      </c>
      <c r="P108" s="16">
        <f t="shared" si="18"/>
        <v>17220</v>
      </c>
      <c r="Q108" s="16">
        <f t="shared" si="18"/>
        <v>18600</v>
      </c>
      <c r="R108" s="16">
        <f t="shared" si="18"/>
        <v>19980</v>
      </c>
      <c r="S108" s="16">
        <f t="shared" si="18"/>
        <v>21360</v>
      </c>
      <c r="T108" s="16">
        <f t="shared" si="18"/>
        <v>22740</v>
      </c>
    </row>
    <row r="109" spans="1:21">
      <c r="A109" s="11">
        <v>30</v>
      </c>
      <c r="B109" s="18" t="s">
        <v>256</v>
      </c>
      <c r="C109" s="16">
        <f t="shared" si="12"/>
        <v>231</v>
      </c>
      <c r="D109" s="17">
        <f t="shared" si="13"/>
        <v>248</v>
      </c>
      <c r="E109" s="17">
        <f t="shared" si="14"/>
        <v>297</v>
      </c>
      <c r="F109" s="17">
        <f t="shared" si="15"/>
        <v>344</v>
      </c>
      <c r="G109" s="17">
        <f t="shared" si="16"/>
        <v>384</v>
      </c>
      <c r="H109" s="17">
        <f t="shared" si="17"/>
        <v>423</v>
      </c>
      <c r="I109" s="17"/>
      <c r="K109" s="9" t="s">
        <v>256</v>
      </c>
      <c r="L109" s="11">
        <v>30</v>
      </c>
      <c r="M109" s="16">
        <f t="shared" si="18"/>
        <v>9270</v>
      </c>
      <c r="N109" s="16">
        <f t="shared" si="18"/>
        <v>10590</v>
      </c>
      <c r="O109" s="16">
        <f t="shared" si="18"/>
        <v>11910</v>
      </c>
      <c r="P109" s="16">
        <f t="shared" si="18"/>
        <v>13230</v>
      </c>
      <c r="Q109" s="16">
        <f t="shared" si="18"/>
        <v>14310</v>
      </c>
      <c r="R109" s="16">
        <f t="shared" si="18"/>
        <v>15360</v>
      </c>
      <c r="S109" s="16">
        <f t="shared" si="18"/>
        <v>16410</v>
      </c>
      <c r="T109" s="16">
        <f t="shared" si="18"/>
        <v>17490</v>
      </c>
      <c r="U109" s="16"/>
    </row>
    <row r="110" spans="1:21">
      <c r="A110" s="11">
        <v>30</v>
      </c>
      <c r="B110" s="18" t="s">
        <v>286</v>
      </c>
      <c r="C110" s="16">
        <f t="shared" si="12"/>
        <v>270</v>
      </c>
      <c r="D110" s="17">
        <f t="shared" si="13"/>
        <v>289</v>
      </c>
      <c r="E110" s="17">
        <f t="shared" si="14"/>
        <v>347</v>
      </c>
      <c r="F110" s="17">
        <f t="shared" si="15"/>
        <v>401</v>
      </c>
      <c r="G110" s="17">
        <f t="shared" si="16"/>
        <v>447</v>
      </c>
      <c r="H110" s="17">
        <f t="shared" si="17"/>
        <v>493</v>
      </c>
      <c r="I110" s="17"/>
      <c r="K110" s="9" t="s">
        <v>286</v>
      </c>
      <c r="L110" s="11">
        <v>30</v>
      </c>
      <c r="M110" s="16">
        <f t="shared" si="18"/>
        <v>10800</v>
      </c>
      <c r="N110" s="16">
        <f t="shared" si="18"/>
        <v>12360</v>
      </c>
      <c r="O110" s="16">
        <f t="shared" si="18"/>
        <v>13890</v>
      </c>
      <c r="P110" s="16">
        <f t="shared" si="18"/>
        <v>15420</v>
      </c>
      <c r="Q110" s="16">
        <f t="shared" si="18"/>
        <v>16680</v>
      </c>
      <c r="R110" s="16">
        <f t="shared" si="18"/>
        <v>17910</v>
      </c>
      <c r="S110" s="16">
        <f t="shared" si="18"/>
        <v>19140</v>
      </c>
      <c r="T110" s="16">
        <f t="shared" si="18"/>
        <v>20370</v>
      </c>
      <c r="U110" s="16"/>
    </row>
    <row r="111" spans="1:21">
      <c r="A111" s="11">
        <v>30</v>
      </c>
      <c r="B111" s="19" t="s">
        <v>257</v>
      </c>
      <c r="C111" s="16">
        <f t="shared" si="12"/>
        <v>330</v>
      </c>
      <c r="D111" s="17">
        <f t="shared" si="13"/>
        <v>354</v>
      </c>
      <c r="E111" s="17">
        <f t="shared" si="14"/>
        <v>425</v>
      </c>
      <c r="F111" s="17">
        <f t="shared" si="15"/>
        <v>490</v>
      </c>
      <c r="G111" s="17">
        <f t="shared" si="16"/>
        <v>547</v>
      </c>
      <c r="H111" s="17">
        <f t="shared" si="17"/>
        <v>604</v>
      </c>
      <c r="I111" s="17"/>
      <c r="K111" s="20" t="s">
        <v>257</v>
      </c>
      <c r="L111" s="11">
        <v>30</v>
      </c>
      <c r="M111" s="16">
        <f t="shared" si="18"/>
        <v>13230</v>
      </c>
      <c r="N111" s="16">
        <f t="shared" si="18"/>
        <v>15120</v>
      </c>
      <c r="O111" s="16">
        <f t="shared" si="18"/>
        <v>17010</v>
      </c>
      <c r="P111" s="16">
        <f t="shared" si="18"/>
        <v>18870</v>
      </c>
      <c r="Q111" s="16">
        <f t="shared" si="18"/>
        <v>20400</v>
      </c>
      <c r="R111" s="16">
        <f t="shared" si="18"/>
        <v>21900</v>
      </c>
      <c r="S111" s="16">
        <f t="shared" si="18"/>
        <v>23400</v>
      </c>
      <c r="T111" s="16">
        <f t="shared" si="18"/>
        <v>24930</v>
      </c>
      <c r="U111" s="16"/>
    </row>
    <row r="112" spans="1:21">
      <c r="A112" s="11">
        <v>30</v>
      </c>
      <c r="B112" s="19" t="s">
        <v>287</v>
      </c>
      <c r="C112" s="16">
        <f t="shared" si="12"/>
        <v>350</v>
      </c>
      <c r="D112" s="17">
        <f t="shared" si="13"/>
        <v>375</v>
      </c>
      <c r="E112" s="17">
        <f t="shared" si="14"/>
        <v>450</v>
      </c>
      <c r="F112" s="17">
        <f t="shared" si="15"/>
        <v>519</v>
      </c>
      <c r="G112" s="17">
        <f t="shared" si="16"/>
        <v>579</v>
      </c>
      <c r="H112" s="17">
        <f t="shared" si="17"/>
        <v>639</v>
      </c>
      <c r="I112" s="17"/>
      <c r="K112" s="20" t="s">
        <v>287</v>
      </c>
      <c r="L112" s="11">
        <v>30</v>
      </c>
      <c r="M112" s="16">
        <f t="shared" si="18"/>
        <v>14010</v>
      </c>
      <c r="N112" s="16">
        <f t="shared" si="18"/>
        <v>15990</v>
      </c>
      <c r="O112" s="16">
        <f t="shared" si="18"/>
        <v>18000</v>
      </c>
      <c r="P112" s="16">
        <f t="shared" si="18"/>
        <v>19980</v>
      </c>
      <c r="Q112" s="16">
        <f t="shared" si="18"/>
        <v>21600</v>
      </c>
      <c r="R112" s="16">
        <f t="shared" si="18"/>
        <v>23190</v>
      </c>
      <c r="S112" s="16">
        <f t="shared" si="18"/>
        <v>24780</v>
      </c>
      <c r="T112" s="16">
        <f t="shared" si="18"/>
        <v>26400</v>
      </c>
    </row>
    <row r="113" spans="1:21">
      <c r="A113" s="11">
        <v>30</v>
      </c>
      <c r="B113" s="18" t="s">
        <v>258</v>
      </c>
      <c r="C113" s="16">
        <f t="shared" si="12"/>
        <v>255</v>
      </c>
      <c r="D113" s="17">
        <f t="shared" si="13"/>
        <v>274</v>
      </c>
      <c r="E113" s="17">
        <f t="shared" si="14"/>
        <v>329</v>
      </c>
      <c r="F113" s="17">
        <f t="shared" si="15"/>
        <v>379</v>
      </c>
      <c r="G113" s="17">
        <f t="shared" si="16"/>
        <v>423</v>
      </c>
      <c r="H113" s="17">
        <f t="shared" si="17"/>
        <v>467</v>
      </c>
      <c r="I113" s="17"/>
      <c r="K113" s="9" t="s">
        <v>258</v>
      </c>
      <c r="L113" s="11">
        <v>30</v>
      </c>
      <c r="M113" s="16">
        <f t="shared" si="18"/>
        <v>10230</v>
      </c>
      <c r="N113" s="16">
        <f t="shared" si="18"/>
        <v>11700</v>
      </c>
      <c r="O113" s="16">
        <f t="shared" si="18"/>
        <v>13170</v>
      </c>
      <c r="P113" s="16">
        <f t="shared" si="18"/>
        <v>14610</v>
      </c>
      <c r="Q113" s="16">
        <f t="shared" si="18"/>
        <v>15780</v>
      </c>
      <c r="R113" s="16">
        <f t="shared" si="18"/>
        <v>16950</v>
      </c>
      <c r="S113" s="16">
        <f t="shared" si="18"/>
        <v>18120</v>
      </c>
      <c r="T113" s="16">
        <f t="shared" si="18"/>
        <v>19290</v>
      </c>
      <c r="U113" s="16"/>
    </row>
    <row r="114" spans="1:21">
      <c r="A114" s="11">
        <v>30</v>
      </c>
      <c r="B114" s="18" t="s">
        <v>288</v>
      </c>
      <c r="C114" s="16">
        <f t="shared" si="12"/>
        <v>353</v>
      </c>
      <c r="D114" s="17">
        <f t="shared" si="13"/>
        <v>378</v>
      </c>
      <c r="E114" s="17">
        <f t="shared" si="14"/>
        <v>453</v>
      </c>
      <c r="F114" s="17">
        <f t="shared" si="15"/>
        <v>524</v>
      </c>
      <c r="G114" s="17">
        <f t="shared" si="16"/>
        <v>585</v>
      </c>
      <c r="H114" s="17">
        <f t="shared" si="17"/>
        <v>645</v>
      </c>
      <c r="I114" s="17"/>
      <c r="K114" s="9" t="s">
        <v>288</v>
      </c>
      <c r="L114" s="11">
        <v>30</v>
      </c>
      <c r="M114" s="16">
        <f t="shared" si="18"/>
        <v>14130</v>
      </c>
      <c r="N114" s="16">
        <f t="shared" si="18"/>
        <v>16140</v>
      </c>
      <c r="O114" s="16">
        <f t="shared" si="18"/>
        <v>18150</v>
      </c>
      <c r="P114" s="16">
        <f t="shared" si="18"/>
        <v>20160</v>
      </c>
      <c r="Q114" s="16">
        <f t="shared" si="18"/>
        <v>21780</v>
      </c>
      <c r="R114" s="16">
        <f t="shared" si="18"/>
        <v>23400</v>
      </c>
      <c r="S114" s="16">
        <f t="shared" si="18"/>
        <v>25020</v>
      </c>
      <c r="T114" s="16">
        <f t="shared" si="18"/>
        <v>26640</v>
      </c>
    </row>
    <row r="115" spans="1:21">
      <c r="A115" s="11">
        <v>30</v>
      </c>
      <c r="B115" s="18" t="s">
        <v>259</v>
      </c>
      <c r="C115" s="16">
        <f t="shared" si="12"/>
        <v>234</v>
      </c>
      <c r="D115" s="17">
        <f t="shared" si="13"/>
        <v>250</v>
      </c>
      <c r="E115" s="17">
        <f t="shared" si="14"/>
        <v>300</v>
      </c>
      <c r="F115" s="17">
        <f t="shared" si="15"/>
        <v>347</v>
      </c>
      <c r="G115" s="17">
        <f t="shared" si="16"/>
        <v>387</v>
      </c>
      <c r="H115" s="17">
        <f t="shared" si="17"/>
        <v>427</v>
      </c>
      <c r="I115" s="17"/>
      <c r="K115" s="9" t="s">
        <v>259</v>
      </c>
      <c r="L115" s="11">
        <v>30</v>
      </c>
      <c r="M115" s="16">
        <f t="shared" ref="M115:T124" si="20">SUM(M63*0.6)</f>
        <v>9360</v>
      </c>
      <c r="N115" s="16">
        <f t="shared" si="20"/>
        <v>10680</v>
      </c>
      <c r="O115" s="16">
        <f t="shared" si="20"/>
        <v>12030</v>
      </c>
      <c r="P115" s="16">
        <f t="shared" si="20"/>
        <v>13350</v>
      </c>
      <c r="Q115" s="16">
        <f t="shared" si="20"/>
        <v>14430</v>
      </c>
      <c r="R115" s="16">
        <f t="shared" si="20"/>
        <v>15510</v>
      </c>
      <c r="S115" s="16">
        <f t="shared" si="20"/>
        <v>16560</v>
      </c>
      <c r="T115" s="16">
        <f t="shared" si="20"/>
        <v>17640</v>
      </c>
      <c r="U115" s="16"/>
    </row>
    <row r="116" spans="1:21">
      <c r="A116" s="11">
        <v>30</v>
      </c>
      <c r="B116" s="18" t="s">
        <v>289</v>
      </c>
      <c r="C116" s="16">
        <f t="shared" si="12"/>
        <v>261</v>
      </c>
      <c r="D116" s="17">
        <f t="shared" si="13"/>
        <v>279</v>
      </c>
      <c r="E116" s="17">
        <f t="shared" si="14"/>
        <v>336</v>
      </c>
      <c r="F116" s="17">
        <f t="shared" si="15"/>
        <v>387</v>
      </c>
      <c r="G116" s="17">
        <f t="shared" si="16"/>
        <v>432</v>
      </c>
      <c r="H116" s="17">
        <f t="shared" si="17"/>
        <v>477</v>
      </c>
      <c r="I116" s="17"/>
      <c r="K116" s="9" t="s">
        <v>289</v>
      </c>
      <c r="L116" s="11">
        <v>30</v>
      </c>
      <c r="M116" s="16">
        <f t="shared" si="20"/>
        <v>10440</v>
      </c>
      <c r="N116" s="16">
        <f t="shared" si="20"/>
        <v>11940</v>
      </c>
      <c r="O116" s="16">
        <f t="shared" si="20"/>
        <v>13440</v>
      </c>
      <c r="P116" s="16">
        <f t="shared" si="20"/>
        <v>14910</v>
      </c>
      <c r="Q116" s="16">
        <f t="shared" si="20"/>
        <v>16110</v>
      </c>
      <c r="R116" s="16">
        <f t="shared" si="20"/>
        <v>17310</v>
      </c>
      <c r="S116" s="16">
        <f t="shared" si="20"/>
        <v>18510</v>
      </c>
      <c r="T116" s="16">
        <f t="shared" si="20"/>
        <v>19710</v>
      </c>
      <c r="U116" s="16"/>
    </row>
    <row r="117" spans="1:21">
      <c r="A117" s="11">
        <v>30</v>
      </c>
      <c r="B117" s="18" t="s">
        <v>260</v>
      </c>
      <c r="C117" s="16">
        <f t="shared" si="12"/>
        <v>297</v>
      </c>
      <c r="D117" s="17">
        <f t="shared" si="13"/>
        <v>319</v>
      </c>
      <c r="E117" s="17">
        <f t="shared" si="14"/>
        <v>383</v>
      </c>
      <c r="F117" s="17">
        <f t="shared" si="15"/>
        <v>442</v>
      </c>
      <c r="G117" s="17">
        <f t="shared" si="16"/>
        <v>493</v>
      </c>
      <c r="H117" s="17">
        <f t="shared" si="17"/>
        <v>544</v>
      </c>
      <c r="I117" s="17"/>
      <c r="K117" s="9" t="s">
        <v>260</v>
      </c>
      <c r="L117" s="11">
        <v>30</v>
      </c>
      <c r="M117" s="16">
        <f t="shared" si="20"/>
        <v>11910</v>
      </c>
      <c r="N117" s="16">
        <f t="shared" si="20"/>
        <v>13620</v>
      </c>
      <c r="O117" s="16">
        <f t="shared" si="20"/>
        <v>15330</v>
      </c>
      <c r="P117" s="16">
        <f t="shared" si="20"/>
        <v>17010</v>
      </c>
      <c r="Q117" s="16">
        <f t="shared" si="20"/>
        <v>18390</v>
      </c>
      <c r="R117" s="16">
        <f t="shared" si="20"/>
        <v>19740</v>
      </c>
      <c r="S117" s="16">
        <f t="shared" si="20"/>
        <v>21120</v>
      </c>
      <c r="T117" s="16">
        <f t="shared" si="20"/>
        <v>22470</v>
      </c>
      <c r="U117" s="16"/>
    </row>
    <row r="118" spans="1:21">
      <c r="A118" s="11">
        <v>30</v>
      </c>
      <c r="B118" s="19" t="s">
        <v>261</v>
      </c>
      <c r="C118" s="16">
        <f t="shared" si="12"/>
        <v>330</v>
      </c>
      <c r="D118" s="17">
        <f t="shared" si="13"/>
        <v>354</v>
      </c>
      <c r="E118" s="17">
        <f t="shared" si="14"/>
        <v>425</v>
      </c>
      <c r="F118" s="17">
        <f t="shared" si="15"/>
        <v>490</v>
      </c>
      <c r="G118" s="17">
        <f t="shared" si="16"/>
        <v>547</v>
      </c>
      <c r="H118" s="17">
        <f t="shared" si="17"/>
        <v>604</v>
      </c>
      <c r="I118" s="17"/>
      <c r="K118" s="20" t="s">
        <v>261</v>
      </c>
      <c r="L118" s="11">
        <v>30</v>
      </c>
      <c r="M118" s="16">
        <f t="shared" si="20"/>
        <v>13230</v>
      </c>
      <c r="N118" s="16">
        <f t="shared" si="20"/>
        <v>15120</v>
      </c>
      <c r="O118" s="16">
        <f t="shared" si="20"/>
        <v>17010</v>
      </c>
      <c r="P118" s="16">
        <f t="shared" si="20"/>
        <v>18870</v>
      </c>
      <c r="Q118" s="16">
        <f t="shared" si="20"/>
        <v>20400</v>
      </c>
      <c r="R118" s="16">
        <f t="shared" si="20"/>
        <v>21900</v>
      </c>
      <c r="S118" s="16">
        <f t="shared" si="20"/>
        <v>23400</v>
      </c>
      <c r="T118" s="16">
        <f t="shared" si="20"/>
        <v>24930</v>
      </c>
      <c r="U118" s="16"/>
    </row>
    <row r="119" spans="1:21">
      <c r="A119" s="11">
        <v>30</v>
      </c>
      <c r="B119" s="19" t="s">
        <v>290</v>
      </c>
      <c r="C119" s="16">
        <f t="shared" si="12"/>
        <v>350</v>
      </c>
      <c r="D119" s="17">
        <f t="shared" si="13"/>
        <v>375</v>
      </c>
      <c r="E119" s="17">
        <f t="shared" si="14"/>
        <v>450</v>
      </c>
      <c r="F119" s="17">
        <f t="shared" si="15"/>
        <v>519</v>
      </c>
      <c r="G119" s="17">
        <f t="shared" si="16"/>
        <v>579</v>
      </c>
      <c r="H119" s="17">
        <f t="shared" si="17"/>
        <v>639</v>
      </c>
      <c r="I119" s="17"/>
      <c r="K119" s="20" t="s">
        <v>290</v>
      </c>
      <c r="L119" s="11">
        <v>30</v>
      </c>
      <c r="M119" s="16">
        <f t="shared" si="20"/>
        <v>14010</v>
      </c>
      <c r="N119" s="16">
        <f t="shared" si="20"/>
        <v>15990</v>
      </c>
      <c r="O119" s="16">
        <f t="shared" si="20"/>
        <v>18000</v>
      </c>
      <c r="P119" s="16">
        <f t="shared" si="20"/>
        <v>19980</v>
      </c>
      <c r="Q119" s="16">
        <f t="shared" si="20"/>
        <v>21600</v>
      </c>
      <c r="R119" s="16">
        <f t="shared" si="20"/>
        <v>23190</v>
      </c>
      <c r="S119" s="16">
        <f t="shared" si="20"/>
        <v>24780</v>
      </c>
      <c r="T119" s="16">
        <f t="shared" si="20"/>
        <v>26400</v>
      </c>
    </row>
    <row r="120" spans="1:21">
      <c r="A120" s="11">
        <v>30</v>
      </c>
      <c r="B120" s="18" t="s">
        <v>262</v>
      </c>
      <c r="C120" s="16">
        <f t="shared" si="12"/>
        <v>231</v>
      </c>
      <c r="D120" s="17">
        <f t="shared" si="13"/>
        <v>248</v>
      </c>
      <c r="E120" s="17">
        <f t="shared" si="14"/>
        <v>297</v>
      </c>
      <c r="F120" s="17">
        <f t="shared" si="15"/>
        <v>344</v>
      </c>
      <c r="G120" s="17">
        <f t="shared" si="16"/>
        <v>384</v>
      </c>
      <c r="H120" s="17">
        <f t="shared" si="17"/>
        <v>423</v>
      </c>
      <c r="I120" s="17"/>
      <c r="K120" s="9" t="s">
        <v>262</v>
      </c>
      <c r="L120" s="11">
        <v>30</v>
      </c>
      <c r="M120" s="16">
        <f t="shared" si="20"/>
        <v>9270</v>
      </c>
      <c r="N120" s="16">
        <f t="shared" si="20"/>
        <v>10590</v>
      </c>
      <c r="O120" s="16">
        <f t="shared" si="20"/>
        <v>11910</v>
      </c>
      <c r="P120" s="16">
        <f t="shared" si="20"/>
        <v>13230</v>
      </c>
      <c r="Q120" s="16">
        <f t="shared" si="20"/>
        <v>14310</v>
      </c>
      <c r="R120" s="16">
        <f t="shared" si="20"/>
        <v>15360</v>
      </c>
      <c r="S120" s="16">
        <f t="shared" si="20"/>
        <v>16410</v>
      </c>
      <c r="T120" s="16">
        <f t="shared" si="20"/>
        <v>17490</v>
      </c>
      <c r="U120" s="16"/>
    </row>
    <row r="121" spans="1:21">
      <c r="A121" s="11">
        <v>30</v>
      </c>
      <c r="B121" s="18" t="s">
        <v>291</v>
      </c>
      <c r="C121" s="16">
        <f t="shared" si="12"/>
        <v>264</v>
      </c>
      <c r="D121" s="17">
        <f t="shared" si="13"/>
        <v>282</v>
      </c>
      <c r="E121" s="17">
        <f t="shared" si="14"/>
        <v>339</v>
      </c>
      <c r="F121" s="17">
        <f t="shared" si="15"/>
        <v>391</v>
      </c>
      <c r="G121" s="17">
        <f t="shared" si="16"/>
        <v>437</v>
      </c>
      <c r="H121" s="17">
        <f t="shared" si="17"/>
        <v>482</v>
      </c>
      <c r="I121" s="17"/>
      <c r="K121" s="9" t="s">
        <v>291</v>
      </c>
      <c r="L121" s="11">
        <v>30</v>
      </c>
      <c r="M121" s="16">
        <f t="shared" si="20"/>
        <v>10560</v>
      </c>
      <c r="N121" s="16">
        <f t="shared" si="20"/>
        <v>12060</v>
      </c>
      <c r="O121" s="16">
        <f t="shared" si="20"/>
        <v>13560</v>
      </c>
      <c r="P121" s="16">
        <f t="shared" si="20"/>
        <v>15060</v>
      </c>
      <c r="Q121" s="16">
        <f t="shared" si="20"/>
        <v>16290</v>
      </c>
      <c r="R121" s="16">
        <f t="shared" si="20"/>
        <v>17490</v>
      </c>
      <c r="S121" s="16">
        <f t="shared" si="20"/>
        <v>18690</v>
      </c>
      <c r="T121" s="16">
        <f t="shared" si="20"/>
        <v>19890</v>
      </c>
    </row>
    <row r="122" spans="1:21">
      <c r="A122" s="11">
        <v>30</v>
      </c>
      <c r="B122" s="18" t="s">
        <v>263</v>
      </c>
      <c r="C122" s="16">
        <f t="shared" si="12"/>
        <v>279</v>
      </c>
      <c r="D122" s="17">
        <f t="shared" si="13"/>
        <v>299</v>
      </c>
      <c r="E122" s="17">
        <f t="shared" si="14"/>
        <v>359</v>
      </c>
      <c r="F122" s="17">
        <f t="shared" si="15"/>
        <v>415</v>
      </c>
      <c r="G122" s="17">
        <f t="shared" si="16"/>
        <v>463</v>
      </c>
      <c r="H122" s="17">
        <f t="shared" si="17"/>
        <v>511</v>
      </c>
      <c r="I122" s="17"/>
      <c r="K122" s="9" t="s">
        <v>263</v>
      </c>
      <c r="L122" s="11">
        <v>30</v>
      </c>
      <c r="M122" s="16">
        <f t="shared" si="20"/>
        <v>11190</v>
      </c>
      <c r="N122" s="16">
        <f t="shared" si="20"/>
        <v>12780</v>
      </c>
      <c r="O122" s="16">
        <f t="shared" si="20"/>
        <v>14370</v>
      </c>
      <c r="P122" s="16">
        <f t="shared" si="20"/>
        <v>15960</v>
      </c>
      <c r="Q122" s="16">
        <f t="shared" si="20"/>
        <v>17250</v>
      </c>
      <c r="R122" s="16">
        <f t="shared" si="20"/>
        <v>18540</v>
      </c>
      <c r="S122" s="16">
        <f t="shared" si="20"/>
        <v>19800</v>
      </c>
      <c r="T122" s="16">
        <f t="shared" si="20"/>
        <v>21090</v>
      </c>
      <c r="U122" s="16"/>
    </row>
    <row r="123" spans="1:21" s="22" customFormat="1">
      <c r="A123" s="21">
        <v>30</v>
      </c>
      <c r="B123" s="18" t="s">
        <v>264</v>
      </c>
      <c r="C123" s="16">
        <f t="shared" si="12"/>
        <v>252</v>
      </c>
      <c r="D123" s="17">
        <f t="shared" si="13"/>
        <v>270</v>
      </c>
      <c r="E123" s="17">
        <f t="shared" si="14"/>
        <v>324</v>
      </c>
      <c r="F123" s="17">
        <f t="shared" si="15"/>
        <v>381</v>
      </c>
      <c r="G123" s="17">
        <f t="shared" si="16"/>
        <v>417</v>
      </c>
      <c r="H123" s="17">
        <f t="shared" si="17"/>
        <v>460</v>
      </c>
      <c r="I123" s="16"/>
      <c r="K123" s="23" t="s">
        <v>264</v>
      </c>
      <c r="L123" s="21">
        <v>30</v>
      </c>
      <c r="M123" s="16">
        <f t="shared" si="20"/>
        <v>10080</v>
      </c>
      <c r="N123" s="16">
        <f t="shared" si="20"/>
        <v>11520</v>
      </c>
      <c r="O123" s="16">
        <f t="shared" si="20"/>
        <v>12960</v>
      </c>
      <c r="P123" s="16">
        <f t="shared" si="20"/>
        <v>14370</v>
      </c>
      <c r="Q123" s="16">
        <f t="shared" si="20"/>
        <v>16140</v>
      </c>
      <c r="R123" s="16">
        <f t="shared" si="20"/>
        <v>16680</v>
      </c>
      <c r="S123" s="16">
        <f t="shared" si="20"/>
        <v>17820</v>
      </c>
      <c r="T123" s="16">
        <f t="shared" si="20"/>
        <v>18990</v>
      </c>
      <c r="U123" s="16"/>
    </row>
    <row r="124" spans="1:21">
      <c r="A124" s="21">
        <v>30</v>
      </c>
      <c r="B124" s="25" t="s">
        <v>292</v>
      </c>
      <c r="C124" s="26">
        <f t="shared" si="12"/>
        <v>261</v>
      </c>
      <c r="D124" s="26">
        <f t="shared" si="13"/>
        <v>280</v>
      </c>
      <c r="E124" s="26">
        <f t="shared" si="14"/>
        <v>336</v>
      </c>
      <c r="F124" s="26">
        <f t="shared" si="15"/>
        <v>388</v>
      </c>
      <c r="G124" s="26">
        <f t="shared" si="16"/>
        <v>433</v>
      </c>
      <c r="H124" s="26">
        <f t="shared" si="17"/>
        <v>478</v>
      </c>
      <c r="I124" s="17"/>
      <c r="K124" s="28" t="s">
        <v>292</v>
      </c>
      <c r="L124" s="21">
        <v>30</v>
      </c>
      <c r="M124" s="26">
        <f t="shared" si="20"/>
        <v>10470</v>
      </c>
      <c r="N124" s="26">
        <f t="shared" si="20"/>
        <v>11970</v>
      </c>
      <c r="O124" s="26">
        <f t="shared" si="20"/>
        <v>13470</v>
      </c>
      <c r="P124" s="26">
        <f t="shared" si="20"/>
        <v>14940</v>
      </c>
      <c r="Q124" s="26">
        <f t="shared" si="20"/>
        <v>16140</v>
      </c>
      <c r="R124" s="26">
        <f t="shared" si="20"/>
        <v>17340</v>
      </c>
      <c r="S124" s="26">
        <f t="shared" si="20"/>
        <v>18540</v>
      </c>
      <c r="T124" s="26">
        <f t="shared" si="20"/>
        <v>19740</v>
      </c>
    </row>
    <row r="125" spans="1:21">
      <c r="A125" s="31">
        <v>20</v>
      </c>
      <c r="B125" s="32" t="s">
        <v>248</v>
      </c>
      <c r="C125" s="16">
        <f t="shared" si="12"/>
        <v>170</v>
      </c>
      <c r="D125" s="17">
        <f t="shared" si="13"/>
        <v>182</v>
      </c>
      <c r="E125" s="17">
        <f t="shared" si="14"/>
        <v>219</v>
      </c>
      <c r="F125" s="17">
        <f t="shared" si="15"/>
        <v>253</v>
      </c>
      <c r="G125" s="17">
        <f t="shared" si="16"/>
        <v>282</v>
      </c>
      <c r="H125" s="17">
        <f t="shared" si="17"/>
        <v>311</v>
      </c>
      <c r="I125" s="33"/>
      <c r="J125" s="34"/>
      <c r="K125" s="35" t="s">
        <v>248</v>
      </c>
      <c r="L125" s="31">
        <v>20</v>
      </c>
      <c r="M125" s="16">
        <f t="shared" ref="M125:M142" si="21">SUM((M47)*2)*0.2</f>
        <v>6820</v>
      </c>
      <c r="N125" s="16">
        <f t="shared" ref="N125:T126" si="22">SUM((N47)*2)*0.2</f>
        <v>7800</v>
      </c>
      <c r="O125" s="16">
        <f t="shared" si="22"/>
        <v>8780</v>
      </c>
      <c r="P125" s="16">
        <f t="shared" si="22"/>
        <v>9740</v>
      </c>
      <c r="Q125" s="16">
        <f t="shared" si="22"/>
        <v>10520</v>
      </c>
      <c r="R125" s="16">
        <f t="shared" si="22"/>
        <v>11300</v>
      </c>
      <c r="S125" s="16">
        <f t="shared" si="22"/>
        <v>12080</v>
      </c>
      <c r="T125" s="16">
        <f t="shared" si="22"/>
        <v>12860</v>
      </c>
      <c r="U125" s="16"/>
    </row>
    <row r="126" spans="1:21">
      <c r="A126" s="21">
        <v>20</v>
      </c>
      <c r="B126" s="18" t="s">
        <v>282</v>
      </c>
      <c r="C126" s="16">
        <f t="shared" si="12"/>
        <v>187</v>
      </c>
      <c r="D126" s="17">
        <f t="shared" si="13"/>
        <v>200</v>
      </c>
      <c r="E126" s="17">
        <f t="shared" si="14"/>
        <v>240</v>
      </c>
      <c r="F126" s="17">
        <f t="shared" si="15"/>
        <v>277</v>
      </c>
      <c r="G126" s="17">
        <f t="shared" si="16"/>
        <v>309</v>
      </c>
      <c r="H126" s="17">
        <f t="shared" si="17"/>
        <v>341</v>
      </c>
      <c r="I126" s="16"/>
      <c r="J126" s="22"/>
      <c r="K126" s="23" t="s">
        <v>282</v>
      </c>
      <c r="L126" s="21">
        <v>20</v>
      </c>
      <c r="M126" s="16">
        <f t="shared" si="21"/>
        <v>7480</v>
      </c>
      <c r="N126" s="16">
        <f t="shared" si="22"/>
        <v>8540</v>
      </c>
      <c r="O126" s="16">
        <f t="shared" si="22"/>
        <v>9600</v>
      </c>
      <c r="P126" s="16">
        <f t="shared" si="22"/>
        <v>10660</v>
      </c>
      <c r="Q126" s="16">
        <f t="shared" si="22"/>
        <v>11520</v>
      </c>
      <c r="R126" s="16">
        <f t="shared" si="22"/>
        <v>12380</v>
      </c>
      <c r="S126" s="16">
        <f t="shared" si="22"/>
        <v>13220</v>
      </c>
      <c r="T126" s="16">
        <f t="shared" si="22"/>
        <v>14080</v>
      </c>
      <c r="U126" s="16"/>
    </row>
    <row r="127" spans="1:21">
      <c r="A127" s="21">
        <v>20</v>
      </c>
      <c r="B127" s="18" t="s">
        <v>250</v>
      </c>
      <c r="C127" s="16">
        <f t="shared" si="12"/>
        <v>198</v>
      </c>
      <c r="D127" s="17">
        <f t="shared" si="13"/>
        <v>212</v>
      </c>
      <c r="E127" s="17">
        <f t="shared" si="14"/>
        <v>254</v>
      </c>
      <c r="F127" s="17">
        <f t="shared" si="15"/>
        <v>294</v>
      </c>
      <c r="G127" s="17">
        <f t="shared" si="16"/>
        <v>328</v>
      </c>
      <c r="H127" s="17">
        <f t="shared" si="17"/>
        <v>361</v>
      </c>
      <c r="I127" s="16"/>
      <c r="J127" s="22"/>
      <c r="K127" s="23" t="s">
        <v>250</v>
      </c>
      <c r="L127" s="21">
        <v>20</v>
      </c>
      <c r="M127" s="16">
        <f t="shared" si="21"/>
        <v>7920</v>
      </c>
      <c r="N127" s="16">
        <f t="shared" ref="N127:T142" si="23">SUM((N49)*2)*0.2</f>
        <v>9040</v>
      </c>
      <c r="O127" s="16">
        <f t="shared" si="23"/>
        <v>10180</v>
      </c>
      <c r="P127" s="16">
        <f t="shared" si="23"/>
        <v>11300</v>
      </c>
      <c r="Q127" s="16">
        <f t="shared" si="23"/>
        <v>12220</v>
      </c>
      <c r="R127" s="16">
        <f t="shared" si="23"/>
        <v>13120</v>
      </c>
      <c r="S127" s="16">
        <f t="shared" si="23"/>
        <v>14020</v>
      </c>
      <c r="T127" s="16">
        <f t="shared" si="23"/>
        <v>14920</v>
      </c>
      <c r="U127" s="16"/>
    </row>
    <row r="128" spans="1:21">
      <c r="A128" s="21">
        <v>20</v>
      </c>
      <c r="B128" s="18" t="s">
        <v>283</v>
      </c>
      <c r="C128" s="16">
        <f t="shared" si="12"/>
        <v>204</v>
      </c>
      <c r="D128" s="17">
        <f t="shared" si="13"/>
        <v>219</v>
      </c>
      <c r="E128" s="17">
        <f t="shared" si="14"/>
        <v>263</v>
      </c>
      <c r="F128" s="17">
        <f t="shared" si="15"/>
        <v>303</v>
      </c>
      <c r="G128" s="17">
        <f t="shared" si="16"/>
        <v>339</v>
      </c>
      <c r="H128" s="17">
        <f t="shared" si="17"/>
        <v>374</v>
      </c>
      <c r="I128" s="16"/>
      <c r="J128" s="22"/>
      <c r="K128" s="23" t="s">
        <v>283</v>
      </c>
      <c r="L128" s="21">
        <v>20</v>
      </c>
      <c r="M128" s="16">
        <f t="shared" si="21"/>
        <v>8180</v>
      </c>
      <c r="N128" s="16">
        <f t="shared" si="23"/>
        <v>9360</v>
      </c>
      <c r="O128" s="16">
        <f t="shared" si="23"/>
        <v>10520</v>
      </c>
      <c r="P128" s="16">
        <f t="shared" si="23"/>
        <v>11680</v>
      </c>
      <c r="Q128" s="16">
        <f t="shared" si="23"/>
        <v>12620</v>
      </c>
      <c r="R128" s="16">
        <f t="shared" si="23"/>
        <v>13560</v>
      </c>
      <c r="S128" s="16">
        <f t="shared" si="23"/>
        <v>14500</v>
      </c>
      <c r="T128" s="16">
        <f t="shared" si="23"/>
        <v>15420</v>
      </c>
      <c r="U128" s="16"/>
    </row>
    <row r="129" spans="1:21">
      <c r="A129" s="21">
        <v>20</v>
      </c>
      <c r="B129" s="18" t="s">
        <v>252</v>
      </c>
      <c r="C129" s="16">
        <f t="shared" si="12"/>
        <v>221</v>
      </c>
      <c r="D129" s="17">
        <f t="shared" si="13"/>
        <v>237</v>
      </c>
      <c r="E129" s="17">
        <f t="shared" si="14"/>
        <v>284</v>
      </c>
      <c r="F129" s="17">
        <f t="shared" si="15"/>
        <v>328</v>
      </c>
      <c r="G129" s="17">
        <f t="shared" si="16"/>
        <v>367</v>
      </c>
      <c r="H129" s="17">
        <f t="shared" si="17"/>
        <v>404</v>
      </c>
      <c r="I129" s="16"/>
      <c r="J129" s="22"/>
      <c r="K129" s="23" t="s">
        <v>252</v>
      </c>
      <c r="L129" s="21">
        <v>20</v>
      </c>
      <c r="M129" s="16">
        <f t="shared" si="21"/>
        <v>8860</v>
      </c>
      <c r="N129" s="16">
        <f t="shared" si="23"/>
        <v>10120</v>
      </c>
      <c r="O129" s="16">
        <f t="shared" si="23"/>
        <v>11380</v>
      </c>
      <c r="P129" s="16">
        <f t="shared" si="23"/>
        <v>12640</v>
      </c>
      <c r="Q129" s="16">
        <f t="shared" si="23"/>
        <v>13660</v>
      </c>
      <c r="R129" s="16">
        <f t="shared" si="23"/>
        <v>14680</v>
      </c>
      <c r="S129" s="16">
        <f t="shared" si="23"/>
        <v>15680</v>
      </c>
      <c r="T129" s="16">
        <f t="shared" si="23"/>
        <v>16700</v>
      </c>
      <c r="U129" s="16"/>
    </row>
    <row r="130" spans="1:21">
      <c r="A130" s="21">
        <v>20</v>
      </c>
      <c r="B130" s="18" t="s">
        <v>253</v>
      </c>
      <c r="C130" s="16">
        <f t="shared" si="12"/>
        <v>176</v>
      </c>
      <c r="D130" s="17">
        <f t="shared" si="13"/>
        <v>188</v>
      </c>
      <c r="E130" s="17">
        <f t="shared" si="14"/>
        <v>226</v>
      </c>
      <c r="F130" s="17">
        <f t="shared" si="15"/>
        <v>261</v>
      </c>
      <c r="G130" s="17">
        <f t="shared" si="16"/>
        <v>291</v>
      </c>
      <c r="H130" s="17">
        <f t="shared" si="17"/>
        <v>321</v>
      </c>
      <c r="I130" s="16"/>
      <c r="J130" s="22"/>
      <c r="K130" s="23" t="s">
        <v>253</v>
      </c>
      <c r="L130" s="21">
        <v>20</v>
      </c>
      <c r="M130" s="16">
        <f t="shared" si="21"/>
        <v>7040</v>
      </c>
      <c r="N130" s="16">
        <f t="shared" si="23"/>
        <v>8040</v>
      </c>
      <c r="O130" s="16">
        <f t="shared" si="23"/>
        <v>9040</v>
      </c>
      <c r="P130" s="16">
        <f t="shared" si="23"/>
        <v>10040</v>
      </c>
      <c r="Q130" s="16">
        <f t="shared" si="23"/>
        <v>10860</v>
      </c>
      <c r="R130" s="16">
        <f t="shared" si="23"/>
        <v>11660</v>
      </c>
      <c r="S130" s="16">
        <f t="shared" si="23"/>
        <v>12460</v>
      </c>
      <c r="T130" s="16">
        <f t="shared" si="23"/>
        <v>13260</v>
      </c>
      <c r="U130" s="16"/>
    </row>
    <row r="131" spans="1:21">
      <c r="A131" s="21">
        <v>20</v>
      </c>
      <c r="B131" s="18" t="s">
        <v>284</v>
      </c>
      <c r="C131" s="16">
        <f t="shared" si="12"/>
        <v>180</v>
      </c>
      <c r="D131" s="17">
        <f t="shared" si="13"/>
        <v>192</v>
      </c>
      <c r="E131" s="17">
        <f t="shared" si="14"/>
        <v>231</v>
      </c>
      <c r="F131" s="17">
        <f t="shared" si="15"/>
        <v>267</v>
      </c>
      <c r="G131" s="17">
        <f t="shared" si="16"/>
        <v>298</v>
      </c>
      <c r="H131" s="17">
        <f t="shared" si="17"/>
        <v>328</v>
      </c>
      <c r="I131" s="16"/>
      <c r="J131" s="22"/>
      <c r="K131" s="9" t="s">
        <v>284</v>
      </c>
      <c r="L131" s="21">
        <v>20</v>
      </c>
      <c r="M131" s="16">
        <f t="shared" si="21"/>
        <v>7200</v>
      </c>
      <c r="N131" s="16">
        <f t="shared" si="23"/>
        <v>8220</v>
      </c>
      <c r="O131" s="16">
        <f t="shared" si="23"/>
        <v>9240</v>
      </c>
      <c r="P131" s="16">
        <f t="shared" si="23"/>
        <v>10260</v>
      </c>
      <c r="Q131" s="16">
        <f t="shared" si="23"/>
        <v>11100</v>
      </c>
      <c r="R131" s="16">
        <f t="shared" si="23"/>
        <v>11920</v>
      </c>
      <c r="S131" s="16">
        <f t="shared" si="23"/>
        <v>12740</v>
      </c>
      <c r="T131" s="16">
        <f t="shared" si="23"/>
        <v>13560</v>
      </c>
    </row>
    <row r="132" spans="1:21">
      <c r="A132" s="21">
        <v>20</v>
      </c>
      <c r="B132" s="18" t="s">
        <v>254</v>
      </c>
      <c r="C132" s="16">
        <f t="shared" si="12"/>
        <v>182</v>
      </c>
      <c r="D132" s="17">
        <f t="shared" si="13"/>
        <v>195</v>
      </c>
      <c r="E132" s="17">
        <f t="shared" si="14"/>
        <v>234</v>
      </c>
      <c r="F132" s="17">
        <f t="shared" si="15"/>
        <v>270</v>
      </c>
      <c r="G132" s="17">
        <f t="shared" si="16"/>
        <v>301</v>
      </c>
      <c r="H132" s="17">
        <f t="shared" si="17"/>
        <v>332</v>
      </c>
      <c r="I132" s="16"/>
      <c r="J132" s="22"/>
      <c r="K132" s="23" t="s">
        <v>254</v>
      </c>
      <c r="L132" s="21">
        <v>20</v>
      </c>
      <c r="M132" s="16">
        <f t="shared" si="21"/>
        <v>7280</v>
      </c>
      <c r="N132" s="16">
        <f t="shared" si="23"/>
        <v>8320</v>
      </c>
      <c r="O132" s="16">
        <f t="shared" si="23"/>
        <v>9360</v>
      </c>
      <c r="P132" s="16">
        <f t="shared" si="23"/>
        <v>10380</v>
      </c>
      <c r="Q132" s="16">
        <f t="shared" si="23"/>
        <v>11220</v>
      </c>
      <c r="R132" s="16">
        <f t="shared" si="23"/>
        <v>12060</v>
      </c>
      <c r="S132" s="16">
        <f t="shared" si="23"/>
        <v>12880</v>
      </c>
      <c r="T132" s="16">
        <f t="shared" si="23"/>
        <v>13720</v>
      </c>
      <c r="U132" s="16"/>
    </row>
    <row r="133" spans="1:21">
      <c r="A133" s="21">
        <v>20</v>
      </c>
      <c r="B133" s="18" t="s">
        <v>255</v>
      </c>
      <c r="C133" s="16">
        <f t="shared" si="12"/>
        <v>180</v>
      </c>
      <c r="D133" s="17">
        <f t="shared" si="13"/>
        <v>192</v>
      </c>
      <c r="E133" s="17">
        <f t="shared" si="14"/>
        <v>231</v>
      </c>
      <c r="F133" s="17">
        <f t="shared" si="15"/>
        <v>267</v>
      </c>
      <c r="G133" s="17">
        <f t="shared" si="16"/>
        <v>298</v>
      </c>
      <c r="H133" s="17">
        <f t="shared" si="17"/>
        <v>328</v>
      </c>
      <c r="I133" s="16"/>
      <c r="J133" s="22"/>
      <c r="K133" s="23" t="s">
        <v>255</v>
      </c>
      <c r="L133" s="21">
        <v>20</v>
      </c>
      <c r="M133" s="16">
        <f t="shared" si="21"/>
        <v>7200</v>
      </c>
      <c r="N133" s="16">
        <f t="shared" si="23"/>
        <v>8220</v>
      </c>
      <c r="O133" s="16">
        <f t="shared" si="23"/>
        <v>9240</v>
      </c>
      <c r="P133" s="16">
        <f t="shared" si="23"/>
        <v>10260</v>
      </c>
      <c r="Q133" s="16">
        <f t="shared" si="23"/>
        <v>11100</v>
      </c>
      <c r="R133" s="16">
        <f t="shared" si="23"/>
        <v>11920</v>
      </c>
      <c r="S133" s="16">
        <f t="shared" si="23"/>
        <v>12740</v>
      </c>
      <c r="T133" s="16">
        <f t="shared" si="23"/>
        <v>13560</v>
      </c>
      <c r="U133" s="16"/>
    </row>
    <row r="134" spans="1:21">
      <c r="A134" s="21">
        <v>20</v>
      </c>
      <c r="B134" s="18" t="s">
        <v>285</v>
      </c>
      <c r="C134" s="16">
        <f t="shared" si="12"/>
        <v>201</v>
      </c>
      <c r="D134" s="17">
        <f t="shared" si="13"/>
        <v>215</v>
      </c>
      <c r="E134" s="17">
        <f t="shared" si="14"/>
        <v>258</v>
      </c>
      <c r="F134" s="17">
        <f t="shared" si="15"/>
        <v>298</v>
      </c>
      <c r="G134" s="17">
        <f t="shared" si="16"/>
        <v>333</v>
      </c>
      <c r="H134" s="17">
        <f t="shared" si="17"/>
        <v>367</v>
      </c>
      <c r="I134" s="16"/>
      <c r="J134" s="22"/>
      <c r="K134" s="9" t="s">
        <v>285</v>
      </c>
      <c r="L134" s="21">
        <v>20</v>
      </c>
      <c r="M134" s="16">
        <f t="shared" si="21"/>
        <v>8040</v>
      </c>
      <c r="N134" s="16">
        <f t="shared" si="23"/>
        <v>9200</v>
      </c>
      <c r="O134" s="16">
        <f t="shared" si="23"/>
        <v>10340</v>
      </c>
      <c r="P134" s="16">
        <f t="shared" si="23"/>
        <v>11480</v>
      </c>
      <c r="Q134" s="16">
        <f t="shared" si="23"/>
        <v>12400</v>
      </c>
      <c r="R134" s="16">
        <f t="shared" si="23"/>
        <v>13320</v>
      </c>
      <c r="S134" s="16">
        <f t="shared" si="23"/>
        <v>14240</v>
      </c>
      <c r="T134" s="16">
        <f t="shared" si="23"/>
        <v>15160</v>
      </c>
    </row>
    <row r="135" spans="1:21">
      <c r="A135" s="21">
        <v>20</v>
      </c>
      <c r="B135" s="18" t="s">
        <v>256</v>
      </c>
      <c r="C135" s="16">
        <f t="shared" si="12"/>
        <v>154</v>
      </c>
      <c r="D135" s="17">
        <f t="shared" si="13"/>
        <v>165</v>
      </c>
      <c r="E135" s="17">
        <f t="shared" si="14"/>
        <v>198</v>
      </c>
      <c r="F135" s="17">
        <f t="shared" si="15"/>
        <v>229</v>
      </c>
      <c r="G135" s="17">
        <f t="shared" si="16"/>
        <v>256</v>
      </c>
      <c r="H135" s="17">
        <f t="shared" si="17"/>
        <v>282</v>
      </c>
      <c r="I135" s="16"/>
      <c r="J135" s="22"/>
      <c r="K135" s="23" t="s">
        <v>256</v>
      </c>
      <c r="L135" s="21">
        <v>20</v>
      </c>
      <c r="M135" s="16">
        <f t="shared" si="21"/>
        <v>6180</v>
      </c>
      <c r="N135" s="16">
        <f t="shared" si="23"/>
        <v>7060</v>
      </c>
      <c r="O135" s="16">
        <f t="shared" si="23"/>
        <v>7940</v>
      </c>
      <c r="P135" s="16">
        <f t="shared" si="23"/>
        <v>8820</v>
      </c>
      <c r="Q135" s="16">
        <f t="shared" si="23"/>
        <v>9540</v>
      </c>
      <c r="R135" s="16">
        <f t="shared" si="23"/>
        <v>10240</v>
      </c>
      <c r="S135" s="16">
        <f t="shared" si="23"/>
        <v>10940</v>
      </c>
      <c r="T135" s="16">
        <f t="shared" si="23"/>
        <v>11660</v>
      </c>
      <c r="U135" s="16"/>
    </row>
    <row r="136" spans="1:21">
      <c r="A136" s="21">
        <v>20</v>
      </c>
      <c r="B136" s="18" t="s">
        <v>286</v>
      </c>
      <c r="C136" s="16">
        <f t="shared" si="12"/>
        <v>180</v>
      </c>
      <c r="D136" s="17">
        <f t="shared" si="13"/>
        <v>193</v>
      </c>
      <c r="E136" s="17">
        <f t="shared" si="14"/>
        <v>231</v>
      </c>
      <c r="F136" s="17">
        <f t="shared" si="15"/>
        <v>267</v>
      </c>
      <c r="G136" s="17">
        <f t="shared" si="16"/>
        <v>298</v>
      </c>
      <c r="H136" s="17">
        <f t="shared" si="17"/>
        <v>329</v>
      </c>
      <c r="I136" s="16"/>
      <c r="J136" s="22"/>
      <c r="K136" s="23" t="s">
        <v>286</v>
      </c>
      <c r="L136" s="21">
        <v>20</v>
      </c>
      <c r="M136" s="16">
        <f t="shared" si="21"/>
        <v>7200</v>
      </c>
      <c r="N136" s="16">
        <f t="shared" si="23"/>
        <v>8240</v>
      </c>
      <c r="O136" s="16">
        <f t="shared" si="23"/>
        <v>9260</v>
      </c>
      <c r="P136" s="16">
        <f t="shared" si="23"/>
        <v>10280</v>
      </c>
      <c r="Q136" s="16">
        <f t="shared" si="23"/>
        <v>11120</v>
      </c>
      <c r="R136" s="16">
        <f t="shared" si="23"/>
        <v>11940</v>
      </c>
      <c r="S136" s="16">
        <f t="shared" si="23"/>
        <v>12760</v>
      </c>
      <c r="T136" s="16">
        <f t="shared" si="23"/>
        <v>13580</v>
      </c>
      <c r="U136" s="16"/>
    </row>
    <row r="137" spans="1:21">
      <c r="A137" s="21">
        <v>20</v>
      </c>
      <c r="B137" s="19" t="s">
        <v>257</v>
      </c>
      <c r="C137" s="16">
        <f t="shared" si="12"/>
        <v>220</v>
      </c>
      <c r="D137" s="17">
        <f t="shared" si="13"/>
        <v>236</v>
      </c>
      <c r="E137" s="17">
        <f t="shared" si="14"/>
        <v>283</v>
      </c>
      <c r="F137" s="17">
        <f t="shared" si="15"/>
        <v>327</v>
      </c>
      <c r="G137" s="17">
        <f t="shared" si="16"/>
        <v>365</v>
      </c>
      <c r="H137" s="17">
        <f t="shared" si="17"/>
        <v>402</v>
      </c>
      <c r="I137" s="16"/>
      <c r="J137" s="22"/>
      <c r="K137" s="36" t="s">
        <v>257</v>
      </c>
      <c r="L137" s="21">
        <v>20</v>
      </c>
      <c r="M137" s="16">
        <f t="shared" si="21"/>
        <v>8820</v>
      </c>
      <c r="N137" s="16">
        <f t="shared" si="23"/>
        <v>10080</v>
      </c>
      <c r="O137" s="16">
        <f t="shared" si="23"/>
        <v>11340</v>
      </c>
      <c r="P137" s="16">
        <f t="shared" si="23"/>
        <v>12580</v>
      </c>
      <c r="Q137" s="16">
        <f t="shared" si="23"/>
        <v>13600</v>
      </c>
      <c r="R137" s="16">
        <f t="shared" si="23"/>
        <v>14600</v>
      </c>
      <c r="S137" s="16">
        <f t="shared" si="23"/>
        <v>15600</v>
      </c>
      <c r="T137" s="16">
        <f t="shared" si="23"/>
        <v>16620</v>
      </c>
      <c r="U137" s="16"/>
    </row>
    <row r="138" spans="1:21">
      <c r="A138" s="21">
        <v>20</v>
      </c>
      <c r="B138" s="19" t="s">
        <v>287</v>
      </c>
      <c r="C138" s="16">
        <f t="shared" si="12"/>
        <v>233</v>
      </c>
      <c r="D138" s="17">
        <f t="shared" si="13"/>
        <v>250</v>
      </c>
      <c r="E138" s="17">
        <f t="shared" si="14"/>
        <v>300</v>
      </c>
      <c r="F138" s="17">
        <f t="shared" si="15"/>
        <v>346</v>
      </c>
      <c r="G138" s="17">
        <f t="shared" si="16"/>
        <v>386</v>
      </c>
      <c r="H138" s="17">
        <f t="shared" si="17"/>
        <v>426</v>
      </c>
      <c r="I138" s="16"/>
      <c r="J138" s="22"/>
      <c r="K138" s="20" t="s">
        <v>287</v>
      </c>
      <c r="L138" s="21">
        <v>20</v>
      </c>
      <c r="M138" s="16">
        <f t="shared" si="21"/>
        <v>9340</v>
      </c>
      <c r="N138" s="16">
        <f t="shared" si="23"/>
        <v>10660</v>
      </c>
      <c r="O138" s="16">
        <f t="shared" si="23"/>
        <v>12000</v>
      </c>
      <c r="P138" s="16">
        <f t="shared" si="23"/>
        <v>13320</v>
      </c>
      <c r="Q138" s="16">
        <f t="shared" si="23"/>
        <v>14400</v>
      </c>
      <c r="R138" s="16">
        <f t="shared" si="23"/>
        <v>15460</v>
      </c>
      <c r="S138" s="16">
        <f t="shared" si="23"/>
        <v>16520</v>
      </c>
      <c r="T138" s="16">
        <f t="shared" si="23"/>
        <v>17600</v>
      </c>
    </row>
    <row r="139" spans="1:21">
      <c r="A139" s="21">
        <v>20</v>
      </c>
      <c r="B139" s="18" t="s">
        <v>258</v>
      </c>
      <c r="C139" s="16">
        <f t="shared" si="12"/>
        <v>170</v>
      </c>
      <c r="D139" s="17">
        <f t="shared" si="13"/>
        <v>182</v>
      </c>
      <c r="E139" s="17">
        <f t="shared" si="14"/>
        <v>219</v>
      </c>
      <c r="F139" s="17">
        <f t="shared" si="15"/>
        <v>253</v>
      </c>
      <c r="G139" s="17">
        <f t="shared" si="16"/>
        <v>282</v>
      </c>
      <c r="H139" s="17">
        <f t="shared" si="17"/>
        <v>311</v>
      </c>
      <c r="I139" s="16"/>
      <c r="J139" s="22"/>
      <c r="K139" s="23" t="s">
        <v>258</v>
      </c>
      <c r="L139" s="21">
        <v>20</v>
      </c>
      <c r="M139" s="16">
        <f t="shared" si="21"/>
        <v>6820</v>
      </c>
      <c r="N139" s="16">
        <f t="shared" si="23"/>
        <v>7800</v>
      </c>
      <c r="O139" s="16">
        <f t="shared" si="23"/>
        <v>8780</v>
      </c>
      <c r="P139" s="16">
        <f t="shared" si="23"/>
        <v>9740</v>
      </c>
      <c r="Q139" s="16">
        <f t="shared" si="23"/>
        <v>10520</v>
      </c>
      <c r="R139" s="16">
        <f t="shared" si="23"/>
        <v>11300</v>
      </c>
      <c r="S139" s="16">
        <f t="shared" si="23"/>
        <v>12080</v>
      </c>
      <c r="T139" s="16">
        <f t="shared" si="23"/>
        <v>12860</v>
      </c>
      <c r="U139" s="16"/>
    </row>
    <row r="140" spans="1:21">
      <c r="A140" s="21">
        <v>20</v>
      </c>
      <c r="B140" s="18" t="s">
        <v>288</v>
      </c>
      <c r="C140" s="16">
        <f t="shared" si="12"/>
        <v>235</v>
      </c>
      <c r="D140" s="17">
        <f t="shared" si="13"/>
        <v>252</v>
      </c>
      <c r="E140" s="17">
        <f t="shared" si="14"/>
        <v>302</v>
      </c>
      <c r="F140" s="17">
        <f t="shared" si="15"/>
        <v>349</v>
      </c>
      <c r="G140" s="17">
        <f t="shared" si="16"/>
        <v>390</v>
      </c>
      <c r="H140" s="17">
        <f t="shared" si="17"/>
        <v>430</v>
      </c>
      <c r="I140" s="16"/>
      <c r="J140" s="22"/>
      <c r="K140" s="9" t="s">
        <v>288</v>
      </c>
      <c r="L140" s="21">
        <v>20</v>
      </c>
      <c r="M140" s="16">
        <f t="shared" si="21"/>
        <v>9420</v>
      </c>
      <c r="N140" s="16">
        <f t="shared" si="23"/>
        <v>10760</v>
      </c>
      <c r="O140" s="16">
        <f t="shared" si="23"/>
        <v>12100</v>
      </c>
      <c r="P140" s="16">
        <f t="shared" si="23"/>
        <v>13440</v>
      </c>
      <c r="Q140" s="16">
        <f t="shared" si="23"/>
        <v>14520</v>
      </c>
      <c r="R140" s="16">
        <f t="shared" si="23"/>
        <v>15600</v>
      </c>
      <c r="S140" s="16">
        <f t="shared" si="23"/>
        <v>16680</v>
      </c>
      <c r="T140" s="16">
        <f t="shared" si="23"/>
        <v>17760</v>
      </c>
    </row>
    <row r="141" spans="1:21">
      <c r="A141" s="21">
        <v>20</v>
      </c>
      <c r="B141" s="18" t="s">
        <v>259</v>
      </c>
      <c r="C141" s="16">
        <f t="shared" si="12"/>
        <v>156</v>
      </c>
      <c r="D141" s="17">
        <f t="shared" si="13"/>
        <v>167</v>
      </c>
      <c r="E141" s="17">
        <f t="shared" si="14"/>
        <v>200</v>
      </c>
      <c r="F141" s="17">
        <f t="shared" si="15"/>
        <v>231</v>
      </c>
      <c r="G141" s="17">
        <f t="shared" si="16"/>
        <v>258</v>
      </c>
      <c r="H141" s="17">
        <f t="shared" si="17"/>
        <v>285</v>
      </c>
      <c r="I141" s="16"/>
      <c r="J141" s="22"/>
      <c r="K141" s="23" t="s">
        <v>259</v>
      </c>
      <c r="L141" s="21">
        <v>20</v>
      </c>
      <c r="M141" s="16">
        <f t="shared" si="21"/>
        <v>6240</v>
      </c>
      <c r="N141" s="16">
        <f t="shared" si="23"/>
        <v>7120</v>
      </c>
      <c r="O141" s="16">
        <f t="shared" si="23"/>
        <v>8020</v>
      </c>
      <c r="P141" s="16">
        <f t="shared" si="23"/>
        <v>8900</v>
      </c>
      <c r="Q141" s="16">
        <f t="shared" si="23"/>
        <v>9620</v>
      </c>
      <c r="R141" s="16">
        <f t="shared" si="23"/>
        <v>10340</v>
      </c>
      <c r="S141" s="16">
        <f t="shared" si="23"/>
        <v>11040</v>
      </c>
      <c r="T141" s="16">
        <f t="shared" si="23"/>
        <v>11760</v>
      </c>
      <c r="U141" s="16"/>
    </row>
    <row r="142" spans="1:21">
      <c r="A142" s="21">
        <v>20</v>
      </c>
      <c r="B142" s="18" t="s">
        <v>289</v>
      </c>
      <c r="C142" s="16">
        <f t="shared" si="12"/>
        <v>174</v>
      </c>
      <c r="D142" s="17">
        <f t="shared" si="13"/>
        <v>186</v>
      </c>
      <c r="E142" s="17">
        <f t="shared" si="14"/>
        <v>224</v>
      </c>
      <c r="F142" s="17">
        <f t="shared" si="15"/>
        <v>258</v>
      </c>
      <c r="G142" s="17">
        <f t="shared" si="16"/>
        <v>288</v>
      </c>
      <c r="H142" s="17">
        <f t="shared" si="17"/>
        <v>318</v>
      </c>
      <c r="I142" s="16"/>
      <c r="J142" s="22"/>
      <c r="K142" s="23" t="s">
        <v>289</v>
      </c>
      <c r="L142" s="21">
        <v>20</v>
      </c>
      <c r="M142" s="16">
        <f t="shared" si="21"/>
        <v>6960</v>
      </c>
      <c r="N142" s="16">
        <f t="shared" si="23"/>
        <v>7960</v>
      </c>
      <c r="O142" s="16">
        <f t="shared" si="23"/>
        <v>8960</v>
      </c>
      <c r="P142" s="16">
        <f t="shared" si="23"/>
        <v>9940</v>
      </c>
      <c r="Q142" s="16">
        <f t="shared" si="23"/>
        <v>10740</v>
      </c>
      <c r="R142" s="16">
        <f t="shared" si="23"/>
        <v>11540</v>
      </c>
      <c r="S142" s="16">
        <f t="shared" si="23"/>
        <v>12340</v>
      </c>
      <c r="T142" s="16">
        <f t="shared" si="23"/>
        <v>13140</v>
      </c>
      <c r="U142" s="16"/>
    </row>
    <row r="143" spans="1:21">
      <c r="A143" s="21">
        <v>20</v>
      </c>
      <c r="B143" s="18" t="s">
        <v>260</v>
      </c>
      <c r="C143" s="16">
        <f t="shared" si="12"/>
        <v>198</v>
      </c>
      <c r="D143" s="17">
        <f t="shared" si="13"/>
        <v>212</v>
      </c>
      <c r="E143" s="17">
        <f t="shared" si="14"/>
        <v>255</v>
      </c>
      <c r="F143" s="17">
        <f t="shared" si="15"/>
        <v>295</v>
      </c>
      <c r="G143" s="17">
        <f t="shared" si="16"/>
        <v>329</v>
      </c>
      <c r="H143" s="17">
        <f t="shared" si="17"/>
        <v>363</v>
      </c>
      <c r="I143" s="16"/>
      <c r="J143" s="22"/>
      <c r="K143" s="23" t="s">
        <v>260</v>
      </c>
      <c r="L143" s="21">
        <v>20</v>
      </c>
      <c r="M143" s="16">
        <f t="shared" ref="M143:T150" si="24">SUM((M65)*2)*0.2</f>
        <v>7940</v>
      </c>
      <c r="N143" s="16">
        <f t="shared" si="24"/>
        <v>9080</v>
      </c>
      <c r="O143" s="16">
        <f t="shared" si="24"/>
        <v>10220</v>
      </c>
      <c r="P143" s="16">
        <f t="shared" si="24"/>
        <v>11340</v>
      </c>
      <c r="Q143" s="16">
        <f t="shared" si="24"/>
        <v>12260</v>
      </c>
      <c r="R143" s="16">
        <f t="shared" si="24"/>
        <v>13160</v>
      </c>
      <c r="S143" s="16">
        <f t="shared" si="24"/>
        <v>14080</v>
      </c>
      <c r="T143" s="16">
        <f t="shared" si="24"/>
        <v>14980</v>
      </c>
      <c r="U143" s="16"/>
    </row>
    <row r="144" spans="1:21">
      <c r="A144" s="21">
        <v>20</v>
      </c>
      <c r="B144" s="19" t="s">
        <v>261</v>
      </c>
      <c r="C144" s="16">
        <f t="shared" si="12"/>
        <v>220</v>
      </c>
      <c r="D144" s="17">
        <f t="shared" si="13"/>
        <v>236</v>
      </c>
      <c r="E144" s="17">
        <f t="shared" si="14"/>
        <v>283</v>
      </c>
      <c r="F144" s="17">
        <f t="shared" si="15"/>
        <v>327</v>
      </c>
      <c r="G144" s="17">
        <f t="shared" si="16"/>
        <v>365</v>
      </c>
      <c r="H144" s="17">
        <f t="shared" si="17"/>
        <v>402</v>
      </c>
      <c r="I144" s="16"/>
      <c r="J144" s="22"/>
      <c r="K144" s="36" t="s">
        <v>261</v>
      </c>
      <c r="L144" s="21">
        <v>20</v>
      </c>
      <c r="M144" s="16">
        <f t="shared" si="24"/>
        <v>8820</v>
      </c>
      <c r="N144" s="16">
        <f t="shared" si="24"/>
        <v>10080</v>
      </c>
      <c r="O144" s="16">
        <f t="shared" si="24"/>
        <v>11340</v>
      </c>
      <c r="P144" s="16">
        <f t="shared" si="24"/>
        <v>12580</v>
      </c>
      <c r="Q144" s="16">
        <f t="shared" si="24"/>
        <v>13600</v>
      </c>
      <c r="R144" s="16">
        <f t="shared" si="24"/>
        <v>14600</v>
      </c>
      <c r="S144" s="16">
        <f t="shared" si="24"/>
        <v>15600</v>
      </c>
      <c r="T144" s="16">
        <f t="shared" si="24"/>
        <v>16620</v>
      </c>
      <c r="U144" s="16"/>
    </row>
    <row r="145" spans="1:21">
      <c r="A145" s="21">
        <v>20</v>
      </c>
      <c r="B145" s="19" t="s">
        <v>290</v>
      </c>
      <c r="C145" s="16">
        <f t="shared" si="12"/>
        <v>233</v>
      </c>
      <c r="D145" s="17">
        <f t="shared" si="13"/>
        <v>250</v>
      </c>
      <c r="E145" s="17">
        <f t="shared" si="14"/>
        <v>300</v>
      </c>
      <c r="F145" s="17">
        <f t="shared" si="15"/>
        <v>346</v>
      </c>
      <c r="G145" s="17">
        <f t="shared" si="16"/>
        <v>386</v>
      </c>
      <c r="H145" s="17">
        <f t="shared" si="17"/>
        <v>426</v>
      </c>
      <c r="I145" s="16"/>
      <c r="J145" s="22"/>
      <c r="K145" s="20" t="s">
        <v>290</v>
      </c>
      <c r="L145" s="21">
        <v>20</v>
      </c>
      <c r="M145" s="16">
        <f t="shared" si="24"/>
        <v>9340</v>
      </c>
      <c r="N145" s="16">
        <f t="shared" si="24"/>
        <v>10660</v>
      </c>
      <c r="O145" s="16">
        <f t="shared" si="24"/>
        <v>12000</v>
      </c>
      <c r="P145" s="16">
        <f t="shared" si="24"/>
        <v>13320</v>
      </c>
      <c r="Q145" s="16">
        <f t="shared" si="24"/>
        <v>14400</v>
      </c>
      <c r="R145" s="16">
        <f t="shared" si="24"/>
        <v>15460</v>
      </c>
      <c r="S145" s="16">
        <f t="shared" si="24"/>
        <v>16520</v>
      </c>
      <c r="T145" s="16">
        <f t="shared" si="24"/>
        <v>17600</v>
      </c>
    </row>
    <row r="146" spans="1:21">
      <c r="A146" s="21">
        <v>20</v>
      </c>
      <c r="B146" s="18" t="s">
        <v>262</v>
      </c>
      <c r="C146" s="16">
        <f t="shared" si="12"/>
        <v>154</v>
      </c>
      <c r="D146" s="17">
        <f t="shared" si="13"/>
        <v>165</v>
      </c>
      <c r="E146" s="17">
        <f t="shared" si="14"/>
        <v>198</v>
      </c>
      <c r="F146" s="17">
        <f t="shared" si="15"/>
        <v>229</v>
      </c>
      <c r="G146" s="17">
        <f t="shared" si="16"/>
        <v>256</v>
      </c>
      <c r="H146" s="17">
        <f t="shared" si="17"/>
        <v>282</v>
      </c>
      <c r="I146" s="16"/>
      <c r="J146" s="22"/>
      <c r="K146" s="23" t="s">
        <v>262</v>
      </c>
      <c r="L146" s="21">
        <v>20</v>
      </c>
      <c r="M146" s="16">
        <f t="shared" si="24"/>
        <v>6180</v>
      </c>
      <c r="N146" s="16">
        <f t="shared" si="24"/>
        <v>7060</v>
      </c>
      <c r="O146" s="16">
        <f t="shared" si="24"/>
        <v>7940</v>
      </c>
      <c r="P146" s="16">
        <f t="shared" si="24"/>
        <v>8820</v>
      </c>
      <c r="Q146" s="16">
        <f t="shared" si="24"/>
        <v>9540</v>
      </c>
      <c r="R146" s="16">
        <f t="shared" si="24"/>
        <v>10240</v>
      </c>
      <c r="S146" s="16">
        <f t="shared" si="24"/>
        <v>10940</v>
      </c>
      <c r="T146" s="16">
        <f t="shared" si="24"/>
        <v>11660</v>
      </c>
      <c r="U146" s="16"/>
    </row>
    <row r="147" spans="1:21">
      <c r="A147" s="21">
        <v>20</v>
      </c>
      <c r="B147" s="18" t="s">
        <v>291</v>
      </c>
      <c r="C147" s="16">
        <f t="shared" si="12"/>
        <v>176</v>
      </c>
      <c r="D147" s="17">
        <f t="shared" si="13"/>
        <v>188</v>
      </c>
      <c r="E147" s="17">
        <f t="shared" si="14"/>
        <v>226</v>
      </c>
      <c r="F147" s="17">
        <f t="shared" si="15"/>
        <v>261</v>
      </c>
      <c r="G147" s="17">
        <f t="shared" si="16"/>
        <v>291</v>
      </c>
      <c r="H147" s="17">
        <f t="shared" si="17"/>
        <v>321</v>
      </c>
      <c r="I147" s="16"/>
      <c r="J147" s="22"/>
      <c r="K147" s="9" t="s">
        <v>291</v>
      </c>
      <c r="L147" s="21">
        <v>20</v>
      </c>
      <c r="M147" s="16">
        <f t="shared" si="24"/>
        <v>7040</v>
      </c>
      <c r="N147" s="16">
        <f t="shared" si="24"/>
        <v>8040</v>
      </c>
      <c r="O147" s="16">
        <f t="shared" si="24"/>
        <v>9040</v>
      </c>
      <c r="P147" s="16">
        <f t="shared" si="24"/>
        <v>10040</v>
      </c>
      <c r="Q147" s="16">
        <f t="shared" si="24"/>
        <v>10860</v>
      </c>
      <c r="R147" s="16">
        <f t="shared" si="24"/>
        <v>11660</v>
      </c>
      <c r="S147" s="16">
        <f t="shared" si="24"/>
        <v>12460</v>
      </c>
      <c r="T147" s="16">
        <f t="shared" si="24"/>
        <v>13260</v>
      </c>
    </row>
    <row r="148" spans="1:21" s="22" customFormat="1">
      <c r="A148" s="21">
        <v>20</v>
      </c>
      <c r="B148" s="18" t="s">
        <v>263</v>
      </c>
      <c r="C148" s="16">
        <f t="shared" si="12"/>
        <v>186</v>
      </c>
      <c r="D148" s="17">
        <f t="shared" si="13"/>
        <v>199</v>
      </c>
      <c r="E148" s="17">
        <f t="shared" si="14"/>
        <v>239</v>
      </c>
      <c r="F148" s="17">
        <f t="shared" si="15"/>
        <v>276</v>
      </c>
      <c r="G148" s="17">
        <f t="shared" si="16"/>
        <v>309</v>
      </c>
      <c r="H148" s="17">
        <f t="shared" si="17"/>
        <v>340</v>
      </c>
      <c r="I148" s="16"/>
      <c r="K148" s="23" t="s">
        <v>263</v>
      </c>
      <c r="L148" s="21">
        <v>20</v>
      </c>
      <c r="M148" s="16">
        <f t="shared" si="24"/>
        <v>7460</v>
      </c>
      <c r="N148" s="16">
        <f t="shared" si="24"/>
        <v>8520</v>
      </c>
      <c r="O148" s="16">
        <f t="shared" si="24"/>
        <v>9580</v>
      </c>
      <c r="P148" s="16">
        <f t="shared" si="24"/>
        <v>10640</v>
      </c>
      <c r="Q148" s="16">
        <f t="shared" si="24"/>
        <v>11500</v>
      </c>
      <c r="R148" s="16">
        <f t="shared" si="24"/>
        <v>12360</v>
      </c>
      <c r="S148" s="16">
        <f t="shared" si="24"/>
        <v>13200</v>
      </c>
      <c r="T148" s="16">
        <f t="shared" si="24"/>
        <v>14060</v>
      </c>
      <c r="U148" s="16"/>
    </row>
    <row r="149" spans="1:21" s="22" customFormat="1">
      <c r="A149" s="21">
        <v>20</v>
      </c>
      <c r="B149" s="18" t="s">
        <v>264</v>
      </c>
      <c r="C149" s="16">
        <f t="shared" si="12"/>
        <v>168</v>
      </c>
      <c r="D149" s="17">
        <f t="shared" si="13"/>
        <v>180</v>
      </c>
      <c r="E149" s="17">
        <f t="shared" si="14"/>
        <v>216</v>
      </c>
      <c r="F149" s="17">
        <f t="shared" si="15"/>
        <v>254</v>
      </c>
      <c r="G149" s="17">
        <f t="shared" si="16"/>
        <v>278</v>
      </c>
      <c r="H149" s="17">
        <f t="shared" si="17"/>
        <v>306</v>
      </c>
      <c r="I149" s="16"/>
      <c r="K149" s="23" t="s">
        <v>264</v>
      </c>
      <c r="L149" s="21">
        <v>20</v>
      </c>
      <c r="M149" s="16">
        <f t="shared" si="24"/>
        <v>6720</v>
      </c>
      <c r="N149" s="16">
        <f t="shared" si="24"/>
        <v>7680</v>
      </c>
      <c r="O149" s="16">
        <f t="shared" si="24"/>
        <v>8640</v>
      </c>
      <c r="P149" s="16">
        <f t="shared" si="24"/>
        <v>9580</v>
      </c>
      <c r="Q149" s="16">
        <f t="shared" si="24"/>
        <v>10760</v>
      </c>
      <c r="R149" s="16">
        <f t="shared" si="24"/>
        <v>11120</v>
      </c>
      <c r="S149" s="16">
        <f t="shared" si="24"/>
        <v>11880</v>
      </c>
      <c r="T149" s="16">
        <f t="shared" si="24"/>
        <v>12660</v>
      </c>
      <c r="U149" s="16"/>
    </row>
    <row r="150" spans="1:21">
      <c r="A150" s="24">
        <v>20</v>
      </c>
      <c r="B150" s="25" t="s">
        <v>292</v>
      </c>
      <c r="C150" s="26">
        <f t="shared" si="12"/>
        <v>174</v>
      </c>
      <c r="D150" s="26">
        <f t="shared" si="13"/>
        <v>187</v>
      </c>
      <c r="E150" s="26">
        <f t="shared" si="14"/>
        <v>224</v>
      </c>
      <c r="F150" s="26">
        <f t="shared" si="15"/>
        <v>259</v>
      </c>
      <c r="G150" s="26">
        <f t="shared" si="16"/>
        <v>289</v>
      </c>
      <c r="H150" s="26">
        <f t="shared" si="17"/>
        <v>319</v>
      </c>
      <c r="I150" s="26"/>
      <c r="J150" s="27"/>
      <c r="K150" s="28" t="s">
        <v>292</v>
      </c>
      <c r="L150" s="24">
        <v>20</v>
      </c>
      <c r="M150" s="26">
        <f t="shared" si="24"/>
        <v>6980</v>
      </c>
      <c r="N150" s="26">
        <f t="shared" si="24"/>
        <v>7980</v>
      </c>
      <c r="O150" s="26">
        <f t="shared" si="24"/>
        <v>8980</v>
      </c>
      <c r="P150" s="26">
        <f t="shared" si="24"/>
        <v>9960</v>
      </c>
      <c r="Q150" s="26">
        <f t="shared" si="24"/>
        <v>10760</v>
      </c>
      <c r="R150" s="26">
        <f t="shared" si="24"/>
        <v>11560</v>
      </c>
      <c r="S150" s="26">
        <f t="shared" si="24"/>
        <v>12360</v>
      </c>
      <c r="T150" s="26">
        <f t="shared" si="24"/>
        <v>13160</v>
      </c>
    </row>
    <row r="151" spans="1:21">
      <c r="A151" s="37"/>
      <c r="B151" s="37"/>
      <c r="C151" s="37"/>
      <c r="D151" s="37"/>
      <c r="E151" s="37"/>
      <c r="F151" s="37"/>
      <c r="G151" s="37"/>
      <c r="H151" s="37"/>
      <c r="I151" s="37"/>
      <c r="J151" s="37"/>
      <c r="K151" s="37"/>
      <c r="L151" s="37"/>
      <c r="M151" s="37"/>
      <c r="N151" s="37"/>
      <c r="O151" s="37"/>
      <c r="P151" s="37"/>
      <c r="Q151" s="37"/>
      <c r="R151" s="37"/>
      <c r="S151" s="37"/>
      <c r="T151" s="37"/>
    </row>
    <row r="152" spans="1:21" ht="15.75" thickBot="1">
      <c r="B152" s="12"/>
      <c r="C152" s="13" t="s">
        <v>266</v>
      </c>
      <c r="D152" s="13" t="s">
        <v>267</v>
      </c>
      <c r="E152" s="13" t="s">
        <v>268</v>
      </c>
      <c r="F152" s="13" t="s">
        <v>269</v>
      </c>
      <c r="G152" s="13" t="s">
        <v>270</v>
      </c>
      <c r="H152" s="14" t="s">
        <v>271</v>
      </c>
      <c r="I152" s="14"/>
      <c r="K152" s="13" t="s">
        <v>272</v>
      </c>
      <c r="L152" s="12" t="s">
        <v>273</v>
      </c>
      <c r="M152" s="12" t="s">
        <v>274</v>
      </c>
      <c r="N152" s="12" t="s">
        <v>275</v>
      </c>
      <c r="O152" s="12" t="s">
        <v>276</v>
      </c>
      <c r="P152" s="12" t="s">
        <v>277</v>
      </c>
      <c r="Q152" s="12" t="s">
        <v>278</v>
      </c>
      <c r="R152" s="12" t="s">
        <v>279</v>
      </c>
      <c r="S152" s="12" t="s">
        <v>280</v>
      </c>
      <c r="T152" s="12" t="s">
        <v>281</v>
      </c>
    </row>
    <row r="153" spans="1:21" ht="15.75" thickTop="1">
      <c r="A153" s="38">
        <v>60</v>
      </c>
      <c r="B153" s="39" t="s">
        <v>248</v>
      </c>
      <c r="C153" s="40">
        <f t="shared" ref="C153:C216" si="25">FLOOR(M153*0.3/12,1)</f>
        <v>0</v>
      </c>
      <c r="D153" s="41">
        <f t="shared" ref="D153:D216" si="26">FLOOR((((M153+N153)/2)*0.3)/12,1)</f>
        <v>0</v>
      </c>
      <c r="E153" s="41">
        <f t="shared" ref="E153:E216" si="27">FLOOR((O153*0.3)/12,1)</f>
        <v>0</v>
      </c>
      <c r="F153" s="41">
        <f t="shared" ref="F153:F216" si="28">FLOOR((((Q153+P153)/2)*0.3)/12,1)</f>
        <v>0</v>
      </c>
      <c r="G153" s="41">
        <f t="shared" ref="G153:G216" si="29">FLOOR((R153*0.3)/12,1)</f>
        <v>0</v>
      </c>
      <c r="H153" s="17"/>
      <c r="I153" s="17"/>
      <c r="K153" s="9" t="s">
        <v>248</v>
      </c>
      <c r="L153" s="11">
        <v>60</v>
      </c>
      <c r="M153" s="16">
        <f>SUM((M168)*2)*0.6</f>
        <v>0</v>
      </c>
      <c r="N153" s="16">
        <f t="shared" ref="N153:T153" si="30">SUM((N168)*2)*0.6</f>
        <v>0</v>
      </c>
      <c r="O153" s="16">
        <f t="shared" si="30"/>
        <v>0</v>
      </c>
      <c r="P153" s="16">
        <f t="shared" si="30"/>
        <v>0</v>
      </c>
      <c r="Q153" s="16">
        <f t="shared" si="30"/>
        <v>0</v>
      </c>
      <c r="R153" s="16">
        <f t="shared" si="30"/>
        <v>0</v>
      </c>
      <c r="S153" s="16">
        <f t="shared" si="30"/>
        <v>0</v>
      </c>
      <c r="T153" s="16">
        <f t="shared" si="30"/>
        <v>0</v>
      </c>
    </row>
    <row r="154" spans="1:21">
      <c r="A154" s="38">
        <v>60</v>
      </c>
      <c r="B154" s="39" t="s">
        <v>250</v>
      </c>
      <c r="C154" s="40">
        <f t="shared" si="25"/>
        <v>0</v>
      </c>
      <c r="D154" s="41">
        <f t="shared" si="26"/>
        <v>0</v>
      </c>
      <c r="E154" s="41">
        <f t="shared" si="27"/>
        <v>0</v>
      </c>
      <c r="F154" s="41">
        <f t="shared" si="28"/>
        <v>0</v>
      </c>
      <c r="G154" s="41">
        <f t="shared" si="29"/>
        <v>0</v>
      </c>
      <c r="H154" s="17"/>
      <c r="I154" s="17"/>
      <c r="K154" s="9" t="s">
        <v>250</v>
      </c>
      <c r="L154" s="11">
        <v>60</v>
      </c>
      <c r="M154" s="16">
        <f t="shared" ref="M154:T167" si="31">SUM((M169)*2)*0.6</f>
        <v>0</v>
      </c>
      <c r="N154" s="16">
        <f t="shared" si="31"/>
        <v>0</v>
      </c>
      <c r="O154" s="16">
        <f t="shared" si="31"/>
        <v>0</v>
      </c>
      <c r="P154" s="16">
        <f t="shared" si="31"/>
        <v>0</v>
      </c>
      <c r="Q154" s="16">
        <f t="shared" si="31"/>
        <v>0</v>
      </c>
      <c r="R154" s="16">
        <f t="shared" si="31"/>
        <v>0</v>
      </c>
      <c r="S154" s="16">
        <f t="shared" si="31"/>
        <v>0</v>
      </c>
      <c r="T154" s="16">
        <f t="shared" si="31"/>
        <v>0</v>
      </c>
    </row>
    <row r="155" spans="1:21">
      <c r="A155" s="38">
        <v>60</v>
      </c>
      <c r="B155" s="39" t="s">
        <v>252</v>
      </c>
      <c r="C155" s="40">
        <f t="shared" si="25"/>
        <v>0</v>
      </c>
      <c r="D155" s="41">
        <f t="shared" si="26"/>
        <v>0</v>
      </c>
      <c r="E155" s="41">
        <f t="shared" si="27"/>
        <v>0</v>
      </c>
      <c r="F155" s="41">
        <f t="shared" si="28"/>
        <v>0</v>
      </c>
      <c r="G155" s="41">
        <f t="shared" si="29"/>
        <v>0</v>
      </c>
      <c r="H155" s="17"/>
      <c r="I155" s="17"/>
      <c r="K155" s="9" t="s">
        <v>252</v>
      </c>
      <c r="L155" s="11">
        <v>60</v>
      </c>
      <c r="M155" s="16">
        <f t="shared" si="31"/>
        <v>0</v>
      </c>
      <c r="N155" s="16">
        <f t="shared" si="31"/>
        <v>0</v>
      </c>
      <c r="O155" s="16">
        <f t="shared" si="31"/>
        <v>0</v>
      </c>
      <c r="P155" s="16">
        <f t="shared" si="31"/>
        <v>0</v>
      </c>
      <c r="Q155" s="16">
        <f t="shared" si="31"/>
        <v>0</v>
      </c>
      <c r="R155" s="16">
        <f t="shared" si="31"/>
        <v>0</v>
      </c>
      <c r="S155" s="16">
        <f t="shared" si="31"/>
        <v>0</v>
      </c>
      <c r="T155" s="16">
        <f t="shared" si="31"/>
        <v>0</v>
      </c>
    </row>
    <row r="156" spans="1:21">
      <c r="A156" s="38">
        <v>60</v>
      </c>
      <c r="B156" s="39" t="s">
        <v>284</v>
      </c>
      <c r="C156" s="40">
        <f t="shared" si="25"/>
        <v>0</v>
      </c>
      <c r="D156" s="41">
        <f t="shared" si="26"/>
        <v>0</v>
      </c>
      <c r="E156" s="41">
        <f t="shared" si="27"/>
        <v>0</v>
      </c>
      <c r="F156" s="41">
        <f t="shared" si="28"/>
        <v>0</v>
      </c>
      <c r="G156" s="41">
        <f t="shared" si="29"/>
        <v>0</v>
      </c>
      <c r="H156" s="17"/>
      <c r="I156" s="17"/>
      <c r="K156" s="9" t="s">
        <v>284</v>
      </c>
      <c r="L156" s="11">
        <v>60</v>
      </c>
      <c r="M156" s="16">
        <f t="shared" si="31"/>
        <v>0</v>
      </c>
      <c r="N156" s="16">
        <f t="shared" si="31"/>
        <v>0</v>
      </c>
      <c r="O156" s="16">
        <f t="shared" si="31"/>
        <v>0</v>
      </c>
      <c r="P156" s="16">
        <f t="shared" si="31"/>
        <v>0</v>
      </c>
      <c r="Q156" s="16">
        <f t="shared" si="31"/>
        <v>0</v>
      </c>
      <c r="R156" s="16">
        <f t="shared" si="31"/>
        <v>0</v>
      </c>
      <c r="S156" s="16">
        <f t="shared" si="31"/>
        <v>0</v>
      </c>
      <c r="T156" s="16">
        <f t="shared" si="31"/>
        <v>0</v>
      </c>
    </row>
    <row r="157" spans="1:21">
      <c r="A157" s="38">
        <v>60</v>
      </c>
      <c r="B157" s="39" t="s">
        <v>254</v>
      </c>
      <c r="C157" s="40">
        <f t="shared" si="25"/>
        <v>0</v>
      </c>
      <c r="D157" s="41">
        <f t="shared" si="26"/>
        <v>0</v>
      </c>
      <c r="E157" s="41">
        <f t="shared" si="27"/>
        <v>0</v>
      </c>
      <c r="F157" s="41">
        <f t="shared" si="28"/>
        <v>0</v>
      </c>
      <c r="G157" s="41">
        <f t="shared" si="29"/>
        <v>0</v>
      </c>
      <c r="H157" s="17"/>
      <c r="I157" s="17"/>
      <c r="K157" s="9" t="s">
        <v>254</v>
      </c>
      <c r="L157" s="11">
        <v>60</v>
      </c>
      <c r="M157" s="16">
        <f t="shared" si="31"/>
        <v>0</v>
      </c>
      <c r="N157" s="16">
        <f t="shared" si="31"/>
        <v>0</v>
      </c>
      <c r="O157" s="16">
        <f t="shared" si="31"/>
        <v>0</v>
      </c>
      <c r="P157" s="16">
        <f t="shared" si="31"/>
        <v>0</v>
      </c>
      <c r="Q157" s="16">
        <f t="shared" si="31"/>
        <v>0</v>
      </c>
      <c r="R157" s="16">
        <f t="shared" si="31"/>
        <v>0</v>
      </c>
      <c r="S157" s="16">
        <f t="shared" si="31"/>
        <v>0</v>
      </c>
      <c r="T157" s="16">
        <f t="shared" si="31"/>
        <v>0</v>
      </c>
    </row>
    <row r="158" spans="1:21">
      <c r="A158" s="38">
        <v>60</v>
      </c>
      <c r="B158" s="39" t="s">
        <v>285</v>
      </c>
      <c r="C158" s="40">
        <f t="shared" si="25"/>
        <v>0</v>
      </c>
      <c r="D158" s="41">
        <f t="shared" si="26"/>
        <v>0</v>
      </c>
      <c r="E158" s="41">
        <f t="shared" si="27"/>
        <v>0</v>
      </c>
      <c r="F158" s="41">
        <f t="shared" si="28"/>
        <v>0</v>
      </c>
      <c r="G158" s="41">
        <f t="shared" si="29"/>
        <v>0</v>
      </c>
      <c r="H158" s="17"/>
      <c r="I158" s="17"/>
      <c r="K158" s="9" t="s">
        <v>285</v>
      </c>
      <c r="L158" s="11">
        <v>60</v>
      </c>
      <c r="M158" s="16">
        <f t="shared" si="31"/>
        <v>0</v>
      </c>
      <c r="N158" s="16">
        <f t="shared" si="31"/>
        <v>0</v>
      </c>
      <c r="O158" s="16">
        <f t="shared" si="31"/>
        <v>0</v>
      </c>
      <c r="P158" s="16">
        <f t="shared" si="31"/>
        <v>0</v>
      </c>
      <c r="Q158" s="16">
        <f t="shared" si="31"/>
        <v>0</v>
      </c>
      <c r="R158" s="16">
        <f t="shared" si="31"/>
        <v>0</v>
      </c>
      <c r="S158" s="16">
        <f t="shared" si="31"/>
        <v>0</v>
      </c>
      <c r="T158" s="16">
        <f t="shared" si="31"/>
        <v>0</v>
      </c>
    </row>
    <row r="159" spans="1:21">
      <c r="A159" s="38">
        <v>60</v>
      </c>
      <c r="B159" s="39" t="s">
        <v>256</v>
      </c>
      <c r="C159" s="40">
        <f t="shared" si="25"/>
        <v>0</v>
      </c>
      <c r="D159" s="41">
        <f t="shared" si="26"/>
        <v>0</v>
      </c>
      <c r="E159" s="41">
        <f t="shared" si="27"/>
        <v>0</v>
      </c>
      <c r="F159" s="41">
        <f t="shared" si="28"/>
        <v>0</v>
      </c>
      <c r="G159" s="41">
        <f t="shared" si="29"/>
        <v>0</v>
      </c>
      <c r="H159" s="17"/>
      <c r="I159" s="17"/>
      <c r="K159" s="9" t="s">
        <v>256</v>
      </c>
      <c r="L159" s="11">
        <v>60</v>
      </c>
      <c r="M159" s="16">
        <f t="shared" si="31"/>
        <v>0</v>
      </c>
      <c r="N159" s="16">
        <f t="shared" si="31"/>
        <v>0</v>
      </c>
      <c r="O159" s="16">
        <f t="shared" si="31"/>
        <v>0</v>
      </c>
      <c r="P159" s="16">
        <f t="shared" si="31"/>
        <v>0</v>
      </c>
      <c r="Q159" s="16">
        <f t="shared" si="31"/>
        <v>0</v>
      </c>
      <c r="R159" s="16">
        <f t="shared" si="31"/>
        <v>0</v>
      </c>
      <c r="S159" s="16">
        <f t="shared" si="31"/>
        <v>0</v>
      </c>
      <c r="T159" s="16">
        <f t="shared" si="31"/>
        <v>0</v>
      </c>
    </row>
    <row r="160" spans="1:21">
      <c r="A160" s="38">
        <v>60</v>
      </c>
      <c r="B160" s="42" t="s">
        <v>287</v>
      </c>
      <c r="C160" s="41">
        <f t="shared" si="25"/>
        <v>0</v>
      </c>
      <c r="D160" s="41">
        <f t="shared" si="26"/>
        <v>0</v>
      </c>
      <c r="E160" s="41">
        <f t="shared" si="27"/>
        <v>0</v>
      </c>
      <c r="F160" s="41">
        <f t="shared" si="28"/>
        <v>0</v>
      </c>
      <c r="G160" s="41">
        <f t="shared" si="29"/>
        <v>0</v>
      </c>
      <c r="H160" s="17"/>
      <c r="I160" s="17"/>
      <c r="K160" s="20" t="s">
        <v>287</v>
      </c>
      <c r="L160" s="11">
        <v>60</v>
      </c>
      <c r="M160" s="16">
        <f t="shared" si="31"/>
        <v>0</v>
      </c>
      <c r="N160" s="16">
        <f t="shared" si="31"/>
        <v>0</v>
      </c>
      <c r="O160" s="16">
        <f t="shared" si="31"/>
        <v>0</v>
      </c>
      <c r="P160" s="16">
        <f t="shared" si="31"/>
        <v>0</v>
      </c>
      <c r="Q160" s="16">
        <f t="shared" si="31"/>
        <v>0</v>
      </c>
      <c r="R160" s="16">
        <f t="shared" si="31"/>
        <v>0</v>
      </c>
      <c r="S160" s="16">
        <f t="shared" si="31"/>
        <v>0</v>
      </c>
      <c r="T160" s="16">
        <f t="shared" si="31"/>
        <v>0</v>
      </c>
    </row>
    <row r="161" spans="1:20">
      <c r="A161" s="38">
        <v>60</v>
      </c>
      <c r="B161" s="39" t="s">
        <v>288</v>
      </c>
      <c r="C161" s="40">
        <f t="shared" si="25"/>
        <v>0</v>
      </c>
      <c r="D161" s="41">
        <f t="shared" si="26"/>
        <v>0</v>
      </c>
      <c r="E161" s="41">
        <f t="shared" si="27"/>
        <v>0</v>
      </c>
      <c r="F161" s="41">
        <f t="shared" si="28"/>
        <v>0</v>
      </c>
      <c r="G161" s="41">
        <f t="shared" si="29"/>
        <v>0</v>
      </c>
      <c r="H161" s="17"/>
      <c r="I161" s="17"/>
      <c r="K161" s="9" t="s">
        <v>288</v>
      </c>
      <c r="L161" s="11">
        <v>60</v>
      </c>
      <c r="M161" s="16">
        <f t="shared" si="31"/>
        <v>0</v>
      </c>
      <c r="N161" s="16">
        <f t="shared" si="31"/>
        <v>0</v>
      </c>
      <c r="O161" s="16">
        <f t="shared" si="31"/>
        <v>0</v>
      </c>
      <c r="P161" s="16">
        <f t="shared" si="31"/>
        <v>0</v>
      </c>
      <c r="Q161" s="16">
        <f t="shared" si="31"/>
        <v>0</v>
      </c>
      <c r="R161" s="16">
        <f t="shared" si="31"/>
        <v>0</v>
      </c>
      <c r="S161" s="16">
        <f t="shared" si="31"/>
        <v>0</v>
      </c>
      <c r="T161" s="16">
        <f t="shared" si="31"/>
        <v>0</v>
      </c>
    </row>
    <row r="162" spans="1:20">
      <c r="A162" s="38">
        <v>60</v>
      </c>
      <c r="B162" s="39" t="s">
        <v>259</v>
      </c>
      <c r="C162" s="40">
        <f t="shared" si="25"/>
        <v>0</v>
      </c>
      <c r="D162" s="41">
        <f t="shared" si="26"/>
        <v>0</v>
      </c>
      <c r="E162" s="41">
        <f t="shared" si="27"/>
        <v>0</v>
      </c>
      <c r="F162" s="41">
        <f t="shared" si="28"/>
        <v>0</v>
      </c>
      <c r="G162" s="41">
        <f t="shared" si="29"/>
        <v>0</v>
      </c>
      <c r="H162" s="17"/>
      <c r="I162" s="17"/>
      <c r="K162" s="9" t="s">
        <v>259</v>
      </c>
      <c r="L162" s="11">
        <v>60</v>
      </c>
      <c r="M162" s="16">
        <f t="shared" si="31"/>
        <v>0</v>
      </c>
      <c r="N162" s="16">
        <f t="shared" si="31"/>
        <v>0</v>
      </c>
      <c r="O162" s="16">
        <f t="shared" si="31"/>
        <v>0</v>
      </c>
      <c r="P162" s="16">
        <f t="shared" si="31"/>
        <v>0</v>
      </c>
      <c r="Q162" s="16">
        <f t="shared" si="31"/>
        <v>0</v>
      </c>
      <c r="R162" s="16">
        <f t="shared" si="31"/>
        <v>0</v>
      </c>
      <c r="S162" s="16">
        <f t="shared" si="31"/>
        <v>0</v>
      </c>
      <c r="T162" s="16">
        <f t="shared" si="31"/>
        <v>0</v>
      </c>
    </row>
    <row r="163" spans="1:20">
      <c r="A163" s="38">
        <v>60</v>
      </c>
      <c r="B163" s="39" t="s">
        <v>260</v>
      </c>
      <c r="C163" s="40">
        <f t="shared" si="25"/>
        <v>0</v>
      </c>
      <c r="D163" s="41">
        <f t="shared" si="26"/>
        <v>0</v>
      </c>
      <c r="E163" s="41">
        <f t="shared" si="27"/>
        <v>0</v>
      </c>
      <c r="F163" s="41">
        <f t="shared" si="28"/>
        <v>0</v>
      </c>
      <c r="G163" s="41">
        <f t="shared" si="29"/>
        <v>0</v>
      </c>
      <c r="H163" s="17"/>
      <c r="I163" s="17"/>
      <c r="K163" s="9" t="s">
        <v>260</v>
      </c>
      <c r="L163" s="11">
        <v>60</v>
      </c>
      <c r="M163" s="16">
        <f t="shared" si="31"/>
        <v>0</v>
      </c>
      <c r="N163" s="16">
        <f t="shared" si="31"/>
        <v>0</v>
      </c>
      <c r="O163" s="16">
        <f t="shared" si="31"/>
        <v>0</v>
      </c>
      <c r="P163" s="16">
        <f t="shared" si="31"/>
        <v>0</v>
      </c>
      <c r="Q163" s="16">
        <f t="shared" si="31"/>
        <v>0</v>
      </c>
      <c r="R163" s="16">
        <f t="shared" si="31"/>
        <v>0</v>
      </c>
      <c r="S163" s="16">
        <f t="shared" si="31"/>
        <v>0</v>
      </c>
      <c r="T163" s="16">
        <f t="shared" si="31"/>
        <v>0</v>
      </c>
    </row>
    <row r="164" spans="1:20">
      <c r="A164" s="38">
        <v>60</v>
      </c>
      <c r="B164" s="42" t="s">
        <v>290</v>
      </c>
      <c r="C164" s="41">
        <f t="shared" si="25"/>
        <v>0</v>
      </c>
      <c r="D164" s="41">
        <f t="shared" si="26"/>
        <v>0</v>
      </c>
      <c r="E164" s="41">
        <f t="shared" si="27"/>
        <v>0</v>
      </c>
      <c r="F164" s="41">
        <f t="shared" si="28"/>
        <v>0</v>
      </c>
      <c r="G164" s="41">
        <f t="shared" si="29"/>
        <v>0</v>
      </c>
      <c r="H164" s="17"/>
      <c r="I164" s="17"/>
      <c r="K164" s="20" t="s">
        <v>290</v>
      </c>
      <c r="L164" s="11">
        <v>60</v>
      </c>
      <c r="M164" s="16">
        <f t="shared" si="31"/>
        <v>0</v>
      </c>
      <c r="N164" s="16">
        <f t="shared" si="31"/>
        <v>0</v>
      </c>
      <c r="O164" s="16">
        <f t="shared" si="31"/>
        <v>0</v>
      </c>
      <c r="P164" s="16">
        <f t="shared" si="31"/>
        <v>0</v>
      </c>
      <c r="Q164" s="16">
        <f t="shared" si="31"/>
        <v>0</v>
      </c>
      <c r="R164" s="16">
        <f t="shared" si="31"/>
        <v>0</v>
      </c>
      <c r="S164" s="16">
        <f t="shared" si="31"/>
        <v>0</v>
      </c>
      <c r="T164" s="16">
        <f t="shared" si="31"/>
        <v>0</v>
      </c>
    </row>
    <row r="165" spans="1:20">
      <c r="A165" s="38">
        <v>60</v>
      </c>
      <c r="B165" s="39" t="s">
        <v>291</v>
      </c>
      <c r="C165" s="40">
        <f t="shared" si="25"/>
        <v>0</v>
      </c>
      <c r="D165" s="41">
        <f t="shared" si="26"/>
        <v>0</v>
      </c>
      <c r="E165" s="41">
        <f t="shared" si="27"/>
        <v>0</v>
      </c>
      <c r="F165" s="41">
        <f t="shared" si="28"/>
        <v>0</v>
      </c>
      <c r="G165" s="41">
        <f t="shared" si="29"/>
        <v>0</v>
      </c>
      <c r="H165" s="17"/>
      <c r="I165" s="17"/>
      <c r="K165" s="9" t="s">
        <v>291</v>
      </c>
      <c r="L165" s="11">
        <v>60</v>
      </c>
      <c r="M165" s="16">
        <f t="shared" si="31"/>
        <v>0</v>
      </c>
      <c r="N165" s="16">
        <f t="shared" si="31"/>
        <v>0</v>
      </c>
      <c r="O165" s="16">
        <f t="shared" si="31"/>
        <v>0</v>
      </c>
      <c r="P165" s="16">
        <f t="shared" si="31"/>
        <v>0</v>
      </c>
      <c r="Q165" s="16">
        <f t="shared" si="31"/>
        <v>0</v>
      </c>
      <c r="R165" s="16">
        <f t="shared" si="31"/>
        <v>0</v>
      </c>
      <c r="S165" s="16">
        <f t="shared" si="31"/>
        <v>0</v>
      </c>
      <c r="T165" s="16">
        <f t="shared" si="31"/>
        <v>0</v>
      </c>
    </row>
    <row r="166" spans="1:20">
      <c r="A166" s="38">
        <v>60</v>
      </c>
      <c r="B166" s="39" t="s">
        <v>263</v>
      </c>
      <c r="C166" s="40">
        <f t="shared" si="25"/>
        <v>0</v>
      </c>
      <c r="D166" s="41">
        <f t="shared" si="26"/>
        <v>0</v>
      </c>
      <c r="E166" s="41">
        <f t="shared" si="27"/>
        <v>0</v>
      </c>
      <c r="F166" s="41">
        <f t="shared" si="28"/>
        <v>0</v>
      </c>
      <c r="G166" s="41">
        <f t="shared" si="29"/>
        <v>0</v>
      </c>
      <c r="H166" s="17"/>
      <c r="I166" s="17"/>
      <c r="K166" s="9" t="s">
        <v>263</v>
      </c>
      <c r="L166" s="11">
        <v>60</v>
      </c>
      <c r="M166" s="16">
        <f t="shared" si="31"/>
        <v>0</v>
      </c>
      <c r="N166" s="16">
        <f t="shared" si="31"/>
        <v>0</v>
      </c>
      <c r="O166" s="16">
        <f t="shared" si="31"/>
        <v>0</v>
      </c>
      <c r="P166" s="16">
        <f t="shared" si="31"/>
        <v>0</v>
      </c>
      <c r="Q166" s="16">
        <f t="shared" si="31"/>
        <v>0</v>
      </c>
      <c r="R166" s="16">
        <f t="shared" si="31"/>
        <v>0</v>
      </c>
      <c r="S166" s="16">
        <f t="shared" si="31"/>
        <v>0</v>
      </c>
      <c r="T166" s="16">
        <f t="shared" si="31"/>
        <v>0</v>
      </c>
    </row>
    <row r="167" spans="1:20">
      <c r="A167" s="43">
        <v>60</v>
      </c>
      <c r="B167" s="44" t="s">
        <v>292</v>
      </c>
      <c r="C167" s="45">
        <f t="shared" si="25"/>
        <v>0</v>
      </c>
      <c r="D167" s="45">
        <f t="shared" si="26"/>
        <v>0</v>
      </c>
      <c r="E167" s="45">
        <f t="shared" si="27"/>
        <v>0</v>
      </c>
      <c r="F167" s="45">
        <f t="shared" si="28"/>
        <v>0</v>
      </c>
      <c r="G167" s="45">
        <f t="shared" si="29"/>
        <v>0</v>
      </c>
      <c r="H167" s="17"/>
      <c r="I167" s="17"/>
      <c r="K167" s="28" t="s">
        <v>292</v>
      </c>
      <c r="L167" s="24">
        <v>60</v>
      </c>
      <c r="M167" s="26">
        <f t="shared" si="31"/>
        <v>0</v>
      </c>
      <c r="N167" s="26">
        <f t="shared" si="31"/>
        <v>0</v>
      </c>
      <c r="O167" s="26">
        <f t="shared" si="31"/>
        <v>0</v>
      </c>
      <c r="P167" s="26">
        <f t="shared" si="31"/>
        <v>0</v>
      </c>
      <c r="Q167" s="26">
        <f t="shared" si="31"/>
        <v>0</v>
      </c>
      <c r="R167" s="26">
        <f t="shared" si="31"/>
        <v>0</v>
      </c>
      <c r="S167" s="26">
        <f t="shared" si="31"/>
        <v>0</v>
      </c>
      <c r="T167" s="26">
        <f t="shared" si="31"/>
        <v>0</v>
      </c>
    </row>
    <row r="168" spans="1:20">
      <c r="A168" s="46">
        <v>50</v>
      </c>
      <c r="B168" s="47" t="s">
        <v>248</v>
      </c>
      <c r="C168" s="48">
        <f t="shared" si="25"/>
        <v>0</v>
      </c>
      <c r="D168" s="49">
        <f t="shared" si="26"/>
        <v>0</v>
      </c>
      <c r="E168" s="49">
        <f t="shared" si="27"/>
        <v>0</v>
      </c>
      <c r="F168" s="49">
        <f t="shared" si="28"/>
        <v>0</v>
      </c>
      <c r="G168" s="49">
        <f t="shared" si="29"/>
        <v>0</v>
      </c>
      <c r="H168" s="17"/>
      <c r="I168" s="17"/>
      <c r="K168" s="9" t="s">
        <v>248</v>
      </c>
      <c r="L168" s="11">
        <v>50</v>
      </c>
      <c r="M168" s="16"/>
      <c r="N168" s="16"/>
      <c r="O168" s="16"/>
      <c r="P168" s="16"/>
      <c r="Q168" s="16"/>
      <c r="R168" s="16"/>
      <c r="S168" s="16"/>
      <c r="T168" s="16"/>
    </row>
    <row r="169" spans="1:20">
      <c r="A169" s="46">
        <v>50</v>
      </c>
      <c r="B169" s="47" t="s">
        <v>250</v>
      </c>
      <c r="C169" s="48">
        <f t="shared" si="25"/>
        <v>0</v>
      </c>
      <c r="D169" s="49">
        <f t="shared" si="26"/>
        <v>0</v>
      </c>
      <c r="E169" s="49">
        <f t="shared" si="27"/>
        <v>0</v>
      </c>
      <c r="F169" s="49">
        <f t="shared" si="28"/>
        <v>0</v>
      </c>
      <c r="G169" s="49">
        <f t="shared" si="29"/>
        <v>0</v>
      </c>
      <c r="H169" s="17"/>
      <c r="I169" s="17"/>
      <c r="K169" s="9" t="s">
        <v>250</v>
      </c>
      <c r="L169" s="11">
        <v>50</v>
      </c>
      <c r="M169" s="16"/>
      <c r="N169" s="16"/>
      <c r="O169" s="16"/>
      <c r="P169" s="16"/>
      <c r="Q169" s="16"/>
      <c r="R169" s="16"/>
      <c r="S169" s="16"/>
      <c r="T169" s="16"/>
    </row>
    <row r="170" spans="1:20">
      <c r="A170" s="46">
        <v>50</v>
      </c>
      <c r="B170" s="47" t="s">
        <v>252</v>
      </c>
      <c r="C170" s="48">
        <f t="shared" si="25"/>
        <v>0</v>
      </c>
      <c r="D170" s="49">
        <f t="shared" si="26"/>
        <v>0</v>
      </c>
      <c r="E170" s="49">
        <f t="shared" si="27"/>
        <v>0</v>
      </c>
      <c r="F170" s="49">
        <f t="shared" si="28"/>
        <v>0</v>
      </c>
      <c r="G170" s="49">
        <f t="shared" si="29"/>
        <v>0</v>
      </c>
      <c r="H170" s="17"/>
      <c r="I170" s="17"/>
      <c r="K170" s="9" t="s">
        <v>252</v>
      </c>
      <c r="L170" s="11">
        <v>50</v>
      </c>
      <c r="M170" s="16"/>
      <c r="N170" s="16"/>
      <c r="O170" s="16"/>
      <c r="P170" s="16"/>
      <c r="Q170" s="16"/>
      <c r="R170" s="16"/>
      <c r="S170" s="16"/>
      <c r="T170" s="16"/>
    </row>
    <row r="171" spans="1:20">
      <c r="A171" s="46">
        <v>50</v>
      </c>
      <c r="B171" s="47" t="s">
        <v>284</v>
      </c>
      <c r="C171" s="48">
        <f t="shared" si="25"/>
        <v>0</v>
      </c>
      <c r="D171" s="49">
        <f t="shared" si="26"/>
        <v>0</v>
      </c>
      <c r="E171" s="49">
        <f t="shared" si="27"/>
        <v>0</v>
      </c>
      <c r="F171" s="49">
        <f t="shared" si="28"/>
        <v>0</v>
      </c>
      <c r="G171" s="49">
        <f t="shared" si="29"/>
        <v>0</v>
      </c>
      <c r="H171" s="17"/>
      <c r="I171" s="17"/>
      <c r="K171" s="9" t="s">
        <v>284</v>
      </c>
      <c r="L171" s="11">
        <v>50</v>
      </c>
      <c r="M171" s="16"/>
      <c r="N171" s="16"/>
      <c r="O171" s="16"/>
      <c r="P171" s="16"/>
      <c r="Q171" s="16"/>
      <c r="R171" s="16"/>
      <c r="S171" s="16"/>
      <c r="T171" s="16"/>
    </row>
    <row r="172" spans="1:20">
      <c r="A172" s="46">
        <v>50</v>
      </c>
      <c r="B172" s="47" t="s">
        <v>254</v>
      </c>
      <c r="C172" s="48">
        <f t="shared" si="25"/>
        <v>0</v>
      </c>
      <c r="D172" s="49">
        <f t="shared" si="26"/>
        <v>0</v>
      </c>
      <c r="E172" s="49">
        <f t="shared" si="27"/>
        <v>0</v>
      </c>
      <c r="F172" s="49">
        <f t="shared" si="28"/>
        <v>0</v>
      </c>
      <c r="G172" s="49">
        <f t="shared" si="29"/>
        <v>0</v>
      </c>
      <c r="H172" s="17"/>
      <c r="I172" s="17"/>
      <c r="K172" s="9" t="s">
        <v>254</v>
      </c>
      <c r="L172" s="11">
        <v>50</v>
      </c>
      <c r="M172" s="16"/>
      <c r="N172" s="16"/>
      <c r="O172" s="16"/>
      <c r="P172" s="16"/>
      <c r="Q172" s="16"/>
      <c r="R172" s="16"/>
      <c r="S172" s="16"/>
      <c r="T172" s="16"/>
    </row>
    <row r="173" spans="1:20">
      <c r="A173" s="46">
        <v>50</v>
      </c>
      <c r="B173" s="47" t="s">
        <v>285</v>
      </c>
      <c r="C173" s="48">
        <f t="shared" si="25"/>
        <v>0</v>
      </c>
      <c r="D173" s="49">
        <f t="shared" si="26"/>
        <v>0</v>
      </c>
      <c r="E173" s="49">
        <f t="shared" si="27"/>
        <v>0</v>
      </c>
      <c r="F173" s="49">
        <f t="shared" si="28"/>
        <v>0</v>
      </c>
      <c r="G173" s="49">
        <f t="shared" si="29"/>
        <v>0</v>
      </c>
      <c r="H173" s="17"/>
      <c r="I173" s="17"/>
      <c r="K173" s="9" t="s">
        <v>285</v>
      </c>
      <c r="L173" s="11">
        <v>50</v>
      </c>
      <c r="M173" s="16"/>
      <c r="N173" s="16"/>
      <c r="O173" s="16"/>
      <c r="P173" s="16"/>
      <c r="Q173" s="16"/>
      <c r="R173" s="16"/>
      <c r="S173" s="16"/>
      <c r="T173" s="16"/>
    </row>
    <row r="174" spans="1:20">
      <c r="A174" s="46">
        <v>50</v>
      </c>
      <c r="B174" s="47" t="s">
        <v>256</v>
      </c>
      <c r="C174" s="48">
        <f t="shared" si="25"/>
        <v>0</v>
      </c>
      <c r="D174" s="49">
        <f t="shared" si="26"/>
        <v>0</v>
      </c>
      <c r="E174" s="49">
        <f t="shared" si="27"/>
        <v>0</v>
      </c>
      <c r="F174" s="49">
        <f t="shared" si="28"/>
        <v>0</v>
      </c>
      <c r="G174" s="49">
        <f t="shared" si="29"/>
        <v>0</v>
      </c>
      <c r="H174" s="17"/>
      <c r="I174" s="17"/>
      <c r="K174" s="9" t="s">
        <v>256</v>
      </c>
      <c r="L174" s="11">
        <v>50</v>
      </c>
      <c r="M174" s="16"/>
      <c r="N174" s="16"/>
      <c r="O174" s="16"/>
      <c r="P174" s="16"/>
      <c r="Q174" s="16"/>
      <c r="R174" s="16"/>
      <c r="S174" s="16"/>
      <c r="T174" s="16"/>
    </row>
    <row r="175" spans="1:20">
      <c r="A175" s="46">
        <v>50</v>
      </c>
      <c r="B175" s="50" t="s">
        <v>287</v>
      </c>
      <c r="C175" s="49">
        <f t="shared" si="25"/>
        <v>0</v>
      </c>
      <c r="D175" s="49">
        <f t="shared" si="26"/>
        <v>0</v>
      </c>
      <c r="E175" s="49">
        <f t="shared" si="27"/>
        <v>0</v>
      </c>
      <c r="F175" s="49">
        <f t="shared" si="28"/>
        <v>0</v>
      </c>
      <c r="G175" s="49">
        <f t="shared" si="29"/>
        <v>0</v>
      </c>
      <c r="H175" s="17"/>
      <c r="I175" s="17"/>
      <c r="K175" s="20" t="s">
        <v>287</v>
      </c>
      <c r="L175" s="11">
        <v>50</v>
      </c>
      <c r="M175" s="16"/>
      <c r="N175" s="16"/>
      <c r="O175" s="16"/>
      <c r="P175" s="16"/>
      <c r="Q175" s="16"/>
      <c r="R175" s="16"/>
      <c r="S175" s="16"/>
      <c r="T175" s="16"/>
    </row>
    <row r="176" spans="1:20">
      <c r="A176" s="46">
        <v>50</v>
      </c>
      <c r="B176" s="47" t="s">
        <v>288</v>
      </c>
      <c r="C176" s="48">
        <f t="shared" si="25"/>
        <v>0</v>
      </c>
      <c r="D176" s="49">
        <f t="shared" si="26"/>
        <v>0</v>
      </c>
      <c r="E176" s="49">
        <f t="shared" si="27"/>
        <v>0</v>
      </c>
      <c r="F176" s="49">
        <f t="shared" si="28"/>
        <v>0</v>
      </c>
      <c r="G176" s="49">
        <f t="shared" si="29"/>
        <v>0</v>
      </c>
      <c r="H176" s="17"/>
      <c r="I176" s="17"/>
      <c r="K176" s="9" t="s">
        <v>288</v>
      </c>
      <c r="L176" s="11">
        <v>50</v>
      </c>
      <c r="M176" s="16"/>
      <c r="N176" s="16"/>
      <c r="O176" s="16"/>
      <c r="P176" s="16"/>
      <c r="Q176" s="16"/>
      <c r="R176" s="16"/>
      <c r="S176" s="16"/>
      <c r="T176" s="16"/>
    </row>
    <row r="177" spans="1:20">
      <c r="A177" s="46">
        <v>50</v>
      </c>
      <c r="B177" s="47" t="s">
        <v>259</v>
      </c>
      <c r="C177" s="48">
        <f t="shared" si="25"/>
        <v>0</v>
      </c>
      <c r="D177" s="49">
        <f t="shared" si="26"/>
        <v>0</v>
      </c>
      <c r="E177" s="49">
        <f t="shared" si="27"/>
        <v>0</v>
      </c>
      <c r="F177" s="49">
        <f t="shared" si="28"/>
        <v>0</v>
      </c>
      <c r="G177" s="49">
        <f t="shared" si="29"/>
        <v>0</v>
      </c>
      <c r="H177" s="17"/>
      <c r="I177" s="17"/>
      <c r="K177" s="9" t="s">
        <v>259</v>
      </c>
      <c r="L177" s="11">
        <v>50</v>
      </c>
      <c r="M177" s="16"/>
      <c r="N177" s="16"/>
      <c r="O177" s="16"/>
      <c r="P177" s="16"/>
      <c r="Q177" s="16"/>
      <c r="R177" s="16"/>
      <c r="S177" s="16"/>
      <c r="T177" s="16"/>
    </row>
    <row r="178" spans="1:20">
      <c r="A178" s="46">
        <v>50</v>
      </c>
      <c r="B178" s="47" t="s">
        <v>260</v>
      </c>
      <c r="C178" s="48">
        <f t="shared" si="25"/>
        <v>0</v>
      </c>
      <c r="D178" s="49">
        <f t="shared" si="26"/>
        <v>0</v>
      </c>
      <c r="E178" s="49">
        <f t="shared" si="27"/>
        <v>0</v>
      </c>
      <c r="F178" s="49">
        <f t="shared" si="28"/>
        <v>0</v>
      </c>
      <c r="G178" s="49">
        <f t="shared" si="29"/>
        <v>0</v>
      </c>
      <c r="H178" s="17"/>
      <c r="I178" s="17"/>
      <c r="K178" s="9" t="s">
        <v>260</v>
      </c>
      <c r="L178" s="11">
        <v>50</v>
      </c>
      <c r="M178" s="16"/>
      <c r="N178" s="16"/>
      <c r="O178" s="16"/>
      <c r="P178" s="16"/>
      <c r="Q178" s="16"/>
      <c r="R178" s="16"/>
      <c r="S178" s="16"/>
      <c r="T178" s="16"/>
    </row>
    <row r="179" spans="1:20">
      <c r="A179" s="46">
        <v>50</v>
      </c>
      <c r="B179" s="50" t="s">
        <v>290</v>
      </c>
      <c r="C179" s="49">
        <f t="shared" si="25"/>
        <v>0</v>
      </c>
      <c r="D179" s="49">
        <f t="shared" si="26"/>
        <v>0</v>
      </c>
      <c r="E179" s="49">
        <f t="shared" si="27"/>
        <v>0</v>
      </c>
      <c r="F179" s="49">
        <f t="shared" si="28"/>
        <v>0</v>
      </c>
      <c r="G179" s="49">
        <f t="shared" si="29"/>
        <v>0</v>
      </c>
      <c r="H179" s="17"/>
      <c r="I179" s="17"/>
      <c r="K179" s="20" t="s">
        <v>290</v>
      </c>
      <c r="L179" s="11">
        <v>50</v>
      </c>
      <c r="M179" s="16"/>
      <c r="N179" s="16"/>
      <c r="O179" s="16"/>
      <c r="P179" s="16"/>
      <c r="Q179" s="16"/>
      <c r="R179" s="16"/>
      <c r="S179" s="16"/>
      <c r="T179" s="16"/>
    </row>
    <row r="180" spans="1:20">
      <c r="A180" s="46">
        <v>50</v>
      </c>
      <c r="B180" s="47" t="s">
        <v>291</v>
      </c>
      <c r="C180" s="48">
        <f t="shared" si="25"/>
        <v>0</v>
      </c>
      <c r="D180" s="49">
        <f t="shared" si="26"/>
        <v>0</v>
      </c>
      <c r="E180" s="49">
        <f t="shared" si="27"/>
        <v>0</v>
      </c>
      <c r="F180" s="49">
        <f t="shared" si="28"/>
        <v>0</v>
      </c>
      <c r="G180" s="49">
        <f t="shared" si="29"/>
        <v>0</v>
      </c>
      <c r="H180" s="17"/>
      <c r="I180" s="17"/>
      <c r="K180" s="9" t="s">
        <v>291</v>
      </c>
      <c r="L180" s="11">
        <v>50</v>
      </c>
      <c r="M180" s="16"/>
      <c r="N180" s="16"/>
      <c r="O180" s="16"/>
      <c r="P180" s="16"/>
      <c r="Q180" s="16"/>
      <c r="R180" s="16"/>
      <c r="S180" s="16"/>
      <c r="T180" s="16"/>
    </row>
    <row r="181" spans="1:20">
      <c r="A181" s="46">
        <v>50</v>
      </c>
      <c r="B181" s="47" t="s">
        <v>263</v>
      </c>
      <c r="C181" s="48">
        <f t="shared" si="25"/>
        <v>0</v>
      </c>
      <c r="D181" s="49">
        <f t="shared" si="26"/>
        <v>0</v>
      </c>
      <c r="E181" s="49">
        <f t="shared" si="27"/>
        <v>0</v>
      </c>
      <c r="F181" s="49">
        <f t="shared" si="28"/>
        <v>0</v>
      </c>
      <c r="G181" s="49">
        <f t="shared" si="29"/>
        <v>0</v>
      </c>
      <c r="H181" s="17"/>
      <c r="I181" s="17"/>
      <c r="K181" s="9" t="s">
        <v>263</v>
      </c>
      <c r="L181" s="11">
        <v>50</v>
      </c>
      <c r="M181" s="16"/>
      <c r="N181" s="16"/>
      <c r="O181" s="16"/>
      <c r="P181" s="16"/>
      <c r="Q181" s="16"/>
      <c r="R181" s="16"/>
      <c r="S181" s="16"/>
      <c r="T181" s="16"/>
    </row>
    <row r="182" spans="1:20">
      <c r="A182" s="51">
        <v>50</v>
      </c>
      <c r="B182" s="52" t="s">
        <v>292</v>
      </c>
      <c r="C182" s="53">
        <f t="shared" si="25"/>
        <v>0</v>
      </c>
      <c r="D182" s="53">
        <f t="shared" si="26"/>
        <v>0</v>
      </c>
      <c r="E182" s="53">
        <f t="shared" si="27"/>
        <v>0</v>
      </c>
      <c r="F182" s="53">
        <f t="shared" si="28"/>
        <v>0</v>
      </c>
      <c r="G182" s="53">
        <f t="shared" si="29"/>
        <v>0</v>
      </c>
      <c r="H182" s="17"/>
      <c r="I182" s="17"/>
      <c r="K182" s="28" t="s">
        <v>292</v>
      </c>
      <c r="L182" s="24">
        <v>50</v>
      </c>
      <c r="M182" s="26"/>
      <c r="N182" s="26"/>
      <c r="O182" s="26"/>
      <c r="P182" s="26"/>
      <c r="Q182" s="26"/>
      <c r="R182" s="26"/>
      <c r="S182" s="26"/>
      <c r="T182" s="26"/>
    </row>
    <row r="183" spans="1:20">
      <c r="A183" s="54">
        <v>40</v>
      </c>
      <c r="B183" s="55" t="s">
        <v>248</v>
      </c>
      <c r="C183" s="56">
        <f t="shared" si="25"/>
        <v>0</v>
      </c>
      <c r="D183" s="57">
        <f t="shared" si="26"/>
        <v>0</v>
      </c>
      <c r="E183" s="57">
        <f t="shared" si="27"/>
        <v>0</v>
      </c>
      <c r="F183" s="57">
        <f t="shared" si="28"/>
        <v>0</v>
      </c>
      <c r="G183" s="57">
        <f t="shared" si="29"/>
        <v>0</v>
      </c>
      <c r="H183" s="17"/>
      <c r="I183" s="17"/>
      <c r="K183" s="9" t="s">
        <v>248</v>
      </c>
      <c r="L183" s="11">
        <v>40</v>
      </c>
      <c r="M183" s="16">
        <f t="shared" ref="M183:T197" si="32">SUM((M168)*2)*0.4</f>
        <v>0</v>
      </c>
      <c r="N183" s="16">
        <f t="shared" si="32"/>
        <v>0</v>
      </c>
      <c r="O183" s="16">
        <f t="shared" si="32"/>
        <v>0</v>
      </c>
      <c r="P183" s="16">
        <f t="shared" si="32"/>
        <v>0</v>
      </c>
      <c r="Q183" s="16">
        <f t="shared" si="32"/>
        <v>0</v>
      </c>
      <c r="R183" s="16">
        <f t="shared" si="32"/>
        <v>0</v>
      </c>
      <c r="S183" s="16">
        <f t="shared" si="32"/>
        <v>0</v>
      </c>
      <c r="T183" s="16">
        <f t="shared" si="32"/>
        <v>0</v>
      </c>
    </row>
    <row r="184" spans="1:20">
      <c r="A184" s="54">
        <v>40</v>
      </c>
      <c r="B184" s="55" t="s">
        <v>250</v>
      </c>
      <c r="C184" s="56">
        <f t="shared" si="25"/>
        <v>0</v>
      </c>
      <c r="D184" s="57">
        <f t="shared" si="26"/>
        <v>0</v>
      </c>
      <c r="E184" s="57">
        <f t="shared" si="27"/>
        <v>0</v>
      </c>
      <c r="F184" s="57">
        <f t="shared" si="28"/>
        <v>0</v>
      </c>
      <c r="G184" s="57">
        <f t="shared" si="29"/>
        <v>0</v>
      </c>
      <c r="H184" s="17"/>
      <c r="I184" s="17"/>
      <c r="K184" s="9" t="s">
        <v>250</v>
      </c>
      <c r="L184" s="11">
        <v>40</v>
      </c>
      <c r="M184" s="16">
        <f t="shared" si="32"/>
        <v>0</v>
      </c>
      <c r="N184" s="16">
        <f t="shared" si="32"/>
        <v>0</v>
      </c>
      <c r="O184" s="16">
        <f t="shared" si="32"/>
        <v>0</v>
      </c>
      <c r="P184" s="16">
        <f t="shared" si="32"/>
        <v>0</v>
      </c>
      <c r="Q184" s="16">
        <f t="shared" si="32"/>
        <v>0</v>
      </c>
      <c r="R184" s="16">
        <f t="shared" si="32"/>
        <v>0</v>
      </c>
      <c r="S184" s="16">
        <f t="shared" si="32"/>
        <v>0</v>
      </c>
      <c r="T184" s="16">
        <f t="shared" si="32"/>
        <v>0</v>
      </c>
    </row>
    <row r="185" spans="1:20">
      <c r="A185" s="54">
        <v>40</v>
      </c>
      <c r="B185" s="55" t="s">
        <v>252</v>
      </c>
      <c r="C185" s="56">
        <f t="shared" si="25"/>
        <v>0</v>
      </c>
      <c r="D185" s="57">
        <f t="shared" si="26"/>
        <v>0</v>
      </c>
      <c r="E185" s="57">
        <f t="shared" si="27"/>
        <v>0</v>
      </c>
      <c r="F185" s="57">
        <f t="shared" si="28"/>
        <v>0</v>
      </c>
      <c r="G185" s="57">
        <f t="shared" si="29"/>
        <v>0</v>
      </c>
      <c r="H185" s="17"/>
      <c r="I185" s="17"/>
      <c r="K185" s="9" t="s">
        <v>252</v>
      </c>
      <c r="L185" s="11">
        <v>40</v>
      </c>
      <c r="M185" s="16">
        <f t="shared" si="32"/>
        <v>0</v>
      </c>
      <c r="N185" s="16">
        <f t="shared" si="32"/>
        <v>0</v>
      </c>
      <c r="O185" s="16">
        <f t="shared" si="32"/>
        <v>0</v>
      </c>
      <c r="P185" s="16">
        <f t="shared" si="32"/>
        <v>0</v>
      </c>
      <c r="Q185" s="16">
        <f t="shared" si="32"/>
        <v>0</v>
      </c>
      <c r="R185" s="16">
        <f t="shared" si="32"/>
        <v>0</v>
      </c>
      <c r="S185" s="16">
        <f t="shared" si="32"/>
        <v>0</v>
      </c>
      <c r="T185" s="16">
        <f t="shared" si="32"/>
        <v>0</v>
      </c>
    </row>
    <row r="186" spans="1:20">
      <c r="A186" s="54">
        <v>40</v>
      </c>
      <c r="B186" s="55" t="s">
        <v>284</v>
      </c>
      <c r="C186" s="56">
        <f t="shared" si="25"/>
        <v>0</v>
      </c>
      <c r="D186" s="57">
        <f t="shared" si="26"/>
        <v>0</v>
      </c>
      <c r="E186" s="57">
        <f t="shared" si="27"/>
        <v>0</v>
      </c>
      <c r="F186" s="57">
        <f t="shared" si="28"/>
        <v>0</v>
      </c>
      <c r="G186" s="57">
        <f t="shared" si="29"/>
        <v>0</v>
      </c>
      <c r="H186" s="17"/>
      <c r="I186" s="17"/>
      <c r="K186" s="9" t="s">
        <v>284</v>
      </c>
      <c r="L186" s="11">
        <v>40</v>
      </c>
      <c r="M186" s="16">
        <f t="shared" si="32"/>
        <v>0</v>
      </c>
      <c r="N186" s="16">
        <f t="shared" si="32"/>
        <v>0</v>
      </c>
      <c r="O186" s="16">
        <f t="shared" si="32"/>
        <v>0</v>
      </c>
      <c r="P186" s="16">
        <f t="shared" si="32"/>
        <v>0</v>
      </c>
      <c r="Q186" s="16">
        <f t="shared" si="32"/>
        <v>0</v>
      </c>
      <c r="R186" s="16">
        <f t="shared" si="32"/>
        <v>0</v>
      </c>
      <c r="S186" s="16">
        <f t="shared" si="32"/>
        <v>0</v>
      </c>
      <c r="T186" s="16">
        <f t="shared" si="32"/>
        <v>0</v>
      </c>
    </row>
    <row r="187" spans="1:20">
      <c r="A187" s="54">
        <v>40</v>
      </c>
      <c r="B187" s="55" t="s">
        <v>254</v>
      </c>
      <c r="C187" s="56">
        <f t="shared" si="25"/>
        <v>0</v>
      </c>
      <c r="D187" s="57">
        <f t="shared" si="26"/>
        <v>0</v>
      </c>
      <c r="E187" s="57">
        <f t="shared" si="27"/>
        <v>0</v>
      </c>
      <c r="F187" s="57">
        <f t="shared" si="28"/>
        <v>0</v>
      </c>
      <c r="G187" s="57">
        <f t="shared" si="29"/>
        <v>0</v>
      </c>
      <c r="H187" s="17"/>
      <c r="I187" s="17"/>
      <c r="K187" s="9" t="s">
        <v>254</v>
      </c>
      <c r="L187" s="11">
        <v>40</v>
      </c>
      <c r="M187" s="16">
        <f t="shared" si="32"/>
        <v>0</v>
      </c>
      <c r="N187" s="16">
        <f t="shared" si="32"/>
        <v>0</v>
      </c>
      <c r="O187" s="16">
        <f t="shared" si="32"/>
        <v>0</v>
      </c>
      <c r="P187" s="16">
        <f t="shared" si="32"/>
        <v>0</v>
      </c>
      <c r="Q187" s="16">
        <f t="shared" si="32"/>
        <v>0</v>
      </c>
      <c r="R187" s="16">
        <f t="shared" si="32"/>
        <v>0</v>
      </c>
      <c r="S187" s="16">
        <f t="shared" si="32"/>
        <v>0</v>
      </c>
      <c r="T187" s="16">
        <f t="shared" si="32"/>
        <v>0</v>
      </c>
    </row>
    <row r="188" spans="1:20">
      <c r="A188" s="54">
        <v>40</v>
      </c>
      <c r="B188" s="55" t="s">
        <v>285</v>
      </c>
      <c r="C188" s="56">
        <f t="shared" si="25"/>
        <v>0</v>
      </c>
      <c r="D188" s="57">
        <f t="shared" si="26"/>
        <v>0</v>
      </c>
      <c r="E188" s="57">
        <f t="shared" si="27"/>
        <v>0</v>
      </c>
      <c r="F188" s="57">
        <f t="shared" si="28"/>
        <v>0</v>
      </c>
      <c r="G188" s="57">
        <f t="shared" si="29"/>
        <v>0</v>
      </c>
      <c r="H188" s="17"/>
      <c r="I188" s="17"/>
      <c r="K188" s="9" t="s">
        <v>285</v>
      </c>
      <c r="L188" s="11">
        <v>40</v>
      </c>
      <c r="M188" s="16">
        <f t="shared" si="32"/>
        <v>0</v>
      </c>
      <c r="N188" s="16">
        <f t="shared" si="32"/>
        <v>0</v>
      </c>
      <c r="O188" s="16">
        <f t="shared" si="32"/>
        <v>0</v>
      </c>
      <c r="P188" s="16">
        <f t="shared" si="32"/>
        <v>0</v>
      </c>
      <c r="Q188" s="16">
        <f t="shared" si="32"/>
        <v>0</v>
      </c>
      <c r="R188" s="16">
        <f t="shared" si="32"/>
        <v>0</v>
      </c>
      <c r="S188" s="16">
        <f t="shared" si="32"/>
        <v>0</v>
      </c>
      <c r="T188" s="16">
        <f t="shared" si="32"/>
        <v>0</v>
      </c>
    </row>
    <row r="189" spans="1:20">
      <c r="A189" s="54">
        <v>40</v>
      </c>
      <c r="B189" s="55" t="s">
        <v>256</v>
      </c>
      <c r="C189" s="56">
        <f t="shared" si="25"/>
        <v>0</v>
      </c>
      <c r="D189" s="57">
        <f t="shared" si="26"/>
        <v>0</v>
      </c>
      <c r="E189" s="57">
        <f t="shared" si="27"/>
        <v>0</v>
      </c>
      <c r="F189" s="57">
        <f t="shared" si="28"/>
        <v>0</v>
      </c>
      <c r="G189" s="57">
        <f t="shared" si="29"/>
        <v>0</v>
      </c>
      <c r="H189" s="17"/>
      <c r="I189" s="17"/>
      <c r="K189" s="9" t="s">
        <v>256</v>
      </c>
      <c r="L189" s="11">
        <v>40</v>
      </c>
      <c r="M189" s="16">
        <f t="shared" si="32"/>
        <v>0</v>
      </c>
      <c r="N189" s="16">
        <f t="shared" si="32"/>
        <v>0</v>
      </c>
      <c r="O189" s="16">
        <f t="shared" si="32"/>
        <v>0</v>
      </c>
      <c r="P189" s="16">
        <f t="shared" si="32"/>
        <v>0</v>
      </c>
      <c r="Q189" s="16">
        <f t="shared" si="32"/>
        <v>0</v>
      </c>
      <c r="R189" s="16">
        <f t="shared" si="32"/>
        <v>0</v>
      </c>
      <c r="S189" s="16">
        <f t="shared" si="32"/>
        <v>0</v>
      </c>
      <c r="T189" s="16">
        <f t="shared" si="32"/>
        <v>0</v>
      </c>
    </row>
    <row r="190" spans="1:20">
      <c r="A190" s="54">
        <v>40</v>
      </c>
      <c r="B190" s="58" t="s">
        <v>287</v>
      </c>
      <c r="C190" s="57">
        <f t="shared" si="25"/>
        <v>0</v>
      </c>
      <c r="D190" s="57">
        <f t="shared" si="26"/>
        <v>0</v>
      </c>
      <c r="E190" s="57">
        <f t="shared" si="27"/>
        <v>0</v>
      </c>
      <c r="F190" s="57">
        <f t="shared" si="28"/>
        <v>0</v>
      </c>
      <c r="G190" s="57">
        <f t="shared" si="29"/>
        <v>0</v>
      </c>
      <c r="H190" s="17"/>
      <c r="I190" s="17"/>
      <c r="K190" s="20" t="s">
        <v>287</v>
      </c>
      <c r="L190" s="11">
        <v>40</v>
      </c>
      <c r="M190" s="16">
        <f t="shared" si="32"/>
        <v>0</v>
      </c>
      <c r="N190" s="16">
        <f t="shared" si="32"/>
        <v>0</v>
      </c>
      <c r="O190" s="16">
        <f t="shared" si="32"/>
        <v>0</v>
      </c>
      <c r="P190" s="16">
        <f t="shared" si="32"/>
        <v>0</v>
      </c>
      <c r="Q190" s="16">
        <f t="shared" si="32"/>
        <v>0</v>
      </c>
      <c r="R190" s="16">
        <f t="shared" si="32"/>
        <v>0</v>
      </c>
      <c r="S190" s="16">
        <f t="shared" si="32"/>
        <v>0</v>
      </c>
      <c r="T190" s="16">
        <f t="shared" si="32"/>
        <v>0</v>
      </c>
    </row>
    <row r="191" spans="1:20">
      <c r="A191" s="54">
        <v>40</v>
      </c>
      <c r="B191" s="55" t="s">
        <v>288</v>
      </c>
      <c r="C191" s="56">
        <f t="shared" si="25"/>
        <v>0</v>
      </c>
      <c r="D191" s="57">
        <f t="shared" si="26"/>
        <v>0</v>
      </c>
      <c r="E191" s="57">
        <f t="shared" si="27"/>
        <v>0</v>
      </c>
      <c r="F191" s="57">
        <f t="shared" si="28"/>
        <v>0</v>
      </c>
      <c r="G191" s="57">
        <f t="shared" si="29"/>
        <v>0</v>
      </c>
      <c r="H191" s="17"/>
      <c r="I191" s="17"/>
      <c r="K191" s="9" t="s">
        <v>288</v>
      </c>
      <c r="L191" s="11">
        <v>40</v>
      </c>
      <c r="M191" s="16">
        <f t="shared" si="32"/>
        <v>0</v>
      </c>
      <c r="N191" s="16">
        <f t="shared" si="32"/>
        <v>0</v>
      </c>
      <c r="O191" s="16">
        <f t="shared" si="32"/>
        <v>0</v>
      </c>
      <c r="P191" s="16">
        <f t="shared" si="32"/>
        <v>0</v>
      </c>
      <c r="Q191" s="16">
        <f t="shared" si="32"/>
        <v>0</v>
      </c>
      <c r="R191" s="16">
        <f t="shared" si="32"/>
        <v>0</v>
      </c>
      <c r="S191" s="16">
        <f t="shared" si="32"/>
        <v>0</v>
      </c>
      <c r="T191" s="16">
        <f t="shared" si="32"/>
        <v>0</v>
      </c>
    </row>
    <row r="192" spans="1:20">
      <c r="A192" s="54">
        <v>40</v>
      </c>
      <c r="B192" s="55" t="s">
        <v>259</v>
      </c>
      <c r="C192" s="56">
        <f t="shared" si="25"/>
        <v>0</v>
      </c>
      <c r="D192" s="57">
        <f t="shared" si="26"/>
        <v>0</v>
      </c>
      <c r="E192" s="57">
        <f t="shared" si="27"/>
        <v>0</v>
      </c>
      <c r="F192" s="57">
        <f t="shared" si="28"/>
        <v>0</v>
      </c>
      <c r="G192" s="57">
        <f t="shared" si="29"/>
        <v>0</v>
      </c>
      <c r="H192" s="17"/>
      <c r="I192" s="17"/>
      <c r="K192" s="9" t="s">
        <v>259</v>
      </c>
      <c r="L192" s="11">
        <v>40</v>
      </c>
      <c r="M192" s="16">
        <f t="shared" si="32"/>
        <v>0</v>
      </c>
      <c r="N192" s="16">
        <f t="shared" si="32"/>
        <v>0</v>
      </c>
      <c r="O192" s="16">
        <f t="shared" si="32"/>
        <v>0</v>
      </c>
      <c r="P192" s="16">
        <f t="shared" si="32"/>
        <v>0</v>
      </c>
      <c r="Q192" s="16">
        <f t="shared" si="32"/>
        <v>0</v>
      </c>
      <c r="R192" s="16">
        <f t="shared" si="32"/>
        <v>0</v>
      </c>
      <c r="S192" s="16">
        <f t="shared" si="32"/>
        <v>0</v>
      </c>
      <c r="T192" s="16">
        <f t="shared" si="32"/>
        <v>0</v>
      </c>
    </row>
    <row r="193" spans="1:20">
      <c r="A193" s="54">
        <v>40</v>
      </c>
      <c r="B193" s="55" t="s">
        <v>260</v>
      </c>
      <c r="C193" s="56">
        <f t="shared" si="25"/>
        <v>0</v>
      </c>
      <c r="D193" s="57">
        <f t="shared" si="26"/>
        <v>0</v>
      </c>
      <c r="E193" s="57">
        <f t="shared" si="27"/>
        <v>0</v>
      </c>
      <c r="F193" s="57">
        <f t="shared" si="28"/>
        <v>0</v>
      </c>
      <c r="G193" s="57">
        <f t="shared" si="29"/>
        <v>0</v>
      </c>
      <c r="H193" s="17"/>
      <c r="I193" s="17"/>
      <c r="K193" s="9" t="s">
        <v>260</v>
      </c>
      <c r="L193" s="11">
        <v>40</v>
      </c>
      <c r="M193" s="16">
        <f t="shared" si="32"/>
        <v>0</v>
      </c>
      <c r="N193" s="16">
        <f t="shared" si="32"/>
        <v>0</v>
      </c>
      <c r="O193" s="16">
        <f t="shared" si="32"/>
        <v>0</v>
      </c>
      <c r="P193" s="16">
        <f t="shared" si="32"/>
        <v>0</v>
      </c>
      <c r="Q193" s="16">
        <f t="shared" si="32"/>
        <v>0</v>
      </c>
      <c r="R193" s="16">
        <f t="shared" si="32"/>
        <v>0</v>
      </c>
      <c r="S193" s="16">
        <f t="shared" si="32"/>
        <v>0</v>
      </c>
      <c r="T193" s="16">
        <f t="shared" si="32"/>
        <v>0</v>
      </c>
    </row>
    <row r="194" spans="1:20">
      <c r="A194" s="54">
        <v>40</v>
      </c>
      <c r="B194" s="58" t="s">
        <v>290</v>
      </c>
      <c r="C194" s="57">
        <f t="shared" si="25"/>
        <v>0</v>
      </c>
      <c r="D194" s="57">
        <f t="shared" si="26"/>
        <v>0</v>
      </c>
      <c r="E194" s="57">
        <f t="shared" si="27"/>
        <v>0</v>
      </c>
      <c r="F194" s="57">
        <f t="shared" si="28"/>
        <v>0</v>
      </c>
      <c r="G194" s="57">
        <f t="shared" si="29"/>
        <v>0</v>
      </c>
      <c r="H194" s="17"/>
      <c r="I194" s="17"/>
      <c r="K194" s="20" t="s">
        <v>290</v>
      </c>
      <c r="L194" s="11">
        <v>40</v>
      </c>
      <c r="M194" s="16">
        <f t="shared" si="32"/>
        <v>0</v>
      </c>
      <c r="N194" s="16">
        <f t="shared" si="32"/>
        <v>0</v>
      </c>
      <c r="O194" s="16">
        <f t="shared" si="32"/>
        <v>0</v>
      </c>
      <c r="P194" s="16">
        <f t="shared" si="32"/>
        <v>0</v>
      </c>
      <c r="Q194" s="16">
        <f t="shared" si="32"/>
        <v>0</v>
      </c>
      <c r="R194" s="16">
        <f t="shared" si="32"/>
        <v>0</v>
      </c>
      <c r="S194" s="16">
        <f t="shared" si="32"/>
        <v>0</v>
      </c>
      <c r="T194" s="16">
        <f t="shared" si="32"/>
        <v>0</v>
      </c>
    </row>
    <row r="195" spans="1:20">
      <c r="A195" s="54">
        <v>40</v>
      </c>
      <c r="B195" s="55" t="s">
        <v>291</v>
      </c>
      <c r="C195" s="56">
        <f t="shared" si="25"/>
        <v>0</v>
      </c>
      <c r="D195" s="57">
        <f t="shared" si="26"/>
        <v>0</v>
      </c>
      <c r="E195" s="57">
        <f t="shared" si="27"/>
        <v>0</v>
      </c>
      <c r="F195" s="57">
        <f t="shared" si="28"/>
        <v>0</v>
      </c>
      <c r="G195" s="57">
        <f t="shared" si="29"/>
        <v>0</v>
      </c>
      <c r="H195" s="17"/>
      <c r="I195" s="17"/>
      <c r="K195" s="9" t="s">
        <v>291</v>
      </c>
      <c r="L195" s="11">
        <v>40</v>
      </c>
      <c r="M195" s="16">
        <f t="shared" si="32"/>
        <v>0</v>
      </c>
      <c r="N195" s="16">
        <f t="shared" si="32"/>
        <v>0</v>
      </c>
      <c r="O195" s="16">
        <f t="shared" si="32"/>
        <v>0</v>
      </c>
      <c r="P195" s="16">
        <f t="shared" si="32"/>
        <v>0</v>
      </c>
      <c r="Q195" s="16">
        <f t="shared" si="32"/>
        <v>0</v>
      </c>
      <c r="R195" s="16">
        <f t="shared" si="32"/>
        <v>0</v>
      </c>
      <c r="S195" s="16">
        <f t="shared" si="32"/>
        <v>0</v>
      </c>
      <c r="T195" s="16">
        <f t="shared" si="32"/>
        <v>0</v>
      </c>
    </row>
    <row r="196" spans="1:20">
      <c r="A196" s="54">
        <v>40</v>
      </c>
      <c r="B196" s="55" t="s">
        <v>263</v>
      </c>
      <c r="C196" s="56">
        <f t="shared" si="25"/>
        <v>0</v>
      </c>
      <c r="D196" s="57">
        <f t="shared" si="26"/>
        <v>0</v>
      </c>
      <c r="E196" s="57">
        <f t="shared" si="27"/>
        <v>0</v>
      </c>
      <c r="F196" s="57">
        <f t="shared" si="28"/>
        <v>0</v>
      </c>
      <c r="G196" s="57">
        <f t="shared" si="29"/>
        <v>0</v>
      </c>
      <c r="H196" s="17"/>
      <c r="I196" s="17"/>
      <c r="K196" s="9" t="s">
        <v>263</v>
      </c>
      <c r="L196" s="11">
        <v>40</v>
      </c>
      <c r="M196" s="16">
        <f t="shared" si="32"/>
        <v>0</v>
      </c>
      <c r="N196" s="16">
        <f t="shared" si="32"/>
        <v>0</v>
      </c>
      <c r="O196" s="16">
        <f t="shared" si="32"/>
        <v>0</v>
      </c>
      <c r="P196" s="16">
        <f t="shared" si="32"/>
        <v>0</v>
      </c>
      <c r="Q196" s="16">
        <f t="shared" si="32"/>
        <v>0</v>
      </c>
      <c r="R196" s="16">
        <f t="shared" si="32"/>
        <v>0</v>
      </c>
      <c r="S196" s="16">
        <f t="shared" si="32"/>
        <v>0</v>
      </c>
      <c r="T196" s="16">
        <f t="shared" si="32"/>
        <v>0</v>
      </c>
    </row>
    <row r="197" spans="1:20">
      <c r="A197" s="59">
        <v>40</v>
      </c>
      <c r="B197" s="60" t="s">
        <v>292</v>
      </c>
      <c r="C197" s="61">
        <f t="shared" si="25"/>
        <v>0</v>
      </c>
      <c r="D197" s="61">
        <f t="shared" si="26"/>
        <v>0</v>
      </c>
      <c r="E197" s="61">
        <f t="shared" si="27"/>
        <v>0</v>
      </c>
      <c r="F197" s="61">
        <f t="shared" si="28"/>
        <v>0</v>
      </c>
      <c r="G197" s="61">
        <f t="shared" si="29"/>
        <v>0</v>
      </c>
      <c r="H197" s="17"/>
      <c r="I197" s="17"/>
      <c r="K197" s="28" t="s">
        <v>292</v>
      </c>
      <c r="L197" s="24">
        <v>40</v>
      </c>
      <c r="M197" s="26">
        <f t="shared" si="32"/>
        <v>0</v>
      </c>
      <c r="N197" s="26">
        <f t="shared" si="32"/>
        <v>0</v>
      </c>
      <c r="O197" s="26">
        <f t="shared" si="32"/>
        <v>0</v>
      </c>
      <c r="P197" s="26">
        <f t="shared" si="32"/>
        <v>0</v>
      </c>
      <c r="Q197" s="26">
        <f t="shared" si="32"/>
        <v>0</v>
      </c>
      <c r="R197" s="26">
        <f t="shared" si="32"/>
        <v>0</v>
      </c>
      <c r="S197" s="26">
        <f t="shared" si="32"/>
        <v>0</v>
      </c>
      <c r="T197" s="26">
        <f t="shared" si="32"/>
        <v>0</v>
      </c>
    </row>
    <row r="198" spans="1:20">
      <c r="A198" s="62">
        <v>30</v>
      </c>
      <c r="B198" s="63" t="s">
        <v>248</v>
      </c>
      <c r="C198" s="64">
        <f t="shared" si="25"/>
        <v>0</v>
      </c>
      <c r="D198" s="65">
        <f t="shared" si="26"/>
        <v>0</v>
      </c>
      <c r="E198" s="65">
        <f t="shared" si="27"/>
        <v>0</v>
      </c>
      <c r="F198" s="65">
        <f t="shared" si="28"/>
        <v>0</v>
      </c>
      <c r="G198" s="65">
        <f t="shared" si="29"/>
        <v>0</v>
      </c>
      <c r="H198" s="17"/>
      <c r="I198" s="17"/>
      <c r="K198" s="9" t="s">
        <v>248</v>
      </c>
      <c r="L198" s="11">
        <v>30</v>
      </c>
      <c r="M198" s="16"/>
      <c r="N198" s="16"/>
      <c r="O198" s="16"/>
      <c r="P198" s="16"/>
      <c r="Q198" s="16"/>
      <c r="R198" s="16"/>
      <c r="S198" s="16"/>
      <c r="T198" s="16"/>
    </row>
    <row r="199" spans="1:20">
      <c r="A199" s="62">
        <v>30</v>
      </c>
      <c r="B199" s="63" t="s">
        <v>250</v>
      </c>
      <c r="C199" s="64">
        <f t="shared" si="25"/>
        <v>0</v>
      </c>
      <c r="D199" s="65">
        <f t="shared" si="26"/>
        <v>0</v>
      </c>
      <c r="E199" s="65">
        <f t="shared" si="27"/>
        <v>0</v>
      </c>
      <c r="F199" s="65">
        <f t="shared" si="28"/>
        <v>0</v>
      </c>
      <c r="G199" s="65">
        <f t="shared" si="29"/>
        <v>0</v>
      </c>
      <c r="H199" s="17"/>
      <c r="I199" s="17"/>
      <c r="K199" s="9" t="s">
        <v>250</v>
      </c>
      <c r="L199" s="11">
        <v>30</v>
      </c>
      <c r="M199" s="16"/>
      <c r="N199" s="16"/>
      <c r="O199" s="16"/>
      <c r="P199" s="16"/>
      <c r="Q199" s="16"/>
      <c r="R199" s="16"/>
      <c r="S199" s="16"/>
      <c r="T199" s="16"/>
    </row>
    <row r="200" spans="1:20">
      <c r="A200" s="62">
        <v>30</v>
      </c>
      <c r="B200" s="63" t="s">
        <v>252</v>
      </c>
      <c r="C200" s="64">
        <f t="shared" si="25"/>
        <v>0</v>
      </c>
      <c r="D200" s="65">
        <f t="shared" si="26"/>
        <v>0</v>
      </c>
      <c r="E200" s="65">
        <f t="shared" si="27"/>
        <v>0</v>
      </c>
      <c r="F200" s="65">
        <f t="shared" si="28"/>
        <v>0</v>
      </c>
      <c r="G200" s="65">
        <f t="shared" si="29"/>
        <v>0</v>
      </c>
      <c r="H200" s="17"/>
      <c r="I200" s="17"/>
      <c r="K200" s="9" t="s">
        <v>252</v>
      </c>
      <c r="L200" s="11">
        <v>30</v>
      </c>
      <c r="M200" s="16"/>
      <c r="N200" s="16"/>
      <c r="O200" s="16"/>
      <c r="P200" s="16"/>
      <c r="Q200" s="16"/>
      <c r="R200" s="16"/>
      <c r="S200" s="16"/>
      <c r="T200" s="16"/>
    </row>
    <row r="201" spans="1:20">
      <c r="A201" s="62">
        <v>30</v>
      </c>
      <c r="B201" s="63" t="s">
        <v>284</v>
      </c>
      <c r="C201" s="64">
        <f t="shared" si="25"/>
        <v>0</v>
      </c>
      <c r="D201" s="65">
        <f t="shared" si="26"/>
        <v>0</v>
      </c>
      <c r="E201" s="65">
        <f t="shared" si="27"/>
        <v>0</v>
      </c>
      <c r="F201" s="65">
        <f t="shared" si="28"/>
        <v>0</v>
      </c>
      <c r="G201" s="65">
        <f t="shared" si="29"/>
        <v>0</v>
      </c>
      <c r="H201" s="17"/>
      <c r="I201" s="17"/>
      <c r="K201" s="9" t="s">
        <v>284</v>
      </c>
      <c r="L201" s="11">
        <v>30</v>
      </c>
      <c r="M201" s="16"/>
      <c r="N201" s="16"/>
      <c r="O201" s="16"/>
      <c r="P201" s="16"/>
      <c r="Q201" s="16"/>
      <c r="R201" s="16"/>
      <c r="S201" s="16"/>
      <c r="T201" s="16"/>
    </row>
    <row r="202" spans="1:20">
      <c r="A202" s="62">
        <v>30</v>
      </c>
      <c r="B202" s="63" t="s">
        <v>254</v>
      </c>
      <c r="C202" s="64">
        <f t="shared" si="25"/>
        <v>0</v>
      </c>
      <c r="D202" s="65">
        <f t="shared" si="26"/>
        <v>0</v>
      </c>
      <c r="E202" s="65">
        <f t="shared" si="27"/>
        <v>0</v>
      </c>
      <c r="F202" s="65">
        <f t="shared" si="28"/>
        <v>0</v>
      </c>
      <c r="G202" s="65">
        <f t="shared" si="29"/>
        <v>0</v>
      </c>
      <c r="H202" s="17"/>
      <c r="I202" s="17"/>
      <c r="K202" s="9" t="s">
        <v>254</v>
      </c>
      <c r="L202" s="11">
        <v>30</v>
      </c>
      <c r="M202" s="16"/>
      <c r="N202" s="16"/>
      <c r="O202" s="16"/>
      <c r="P202" s="16"/>
      <c r="Q202" s="16"/>
      <c r="R202" s="16"/>
      <c r="S202" s="16"/>
      <c r="T202" s="16"/>
    </row>
    <row r="203" spans="1:20">
      <c r="A203" s="62">
        <v>30</v>
      </c>
      <c r="B203" s="63" t="s">
        <v>285</v>
      </c>
      <c r="C203" s="64">
        <f t="shared" si="25"/>
        <v>0</v>
      </c>
      <c r="D203" s="65">
        <f t="shared" si="26"/>
        <v>0</v>
      </c>
      <c r="E203" s="65">
        <f t="shared" si="27"/>
        <v>0</v>
      </c>
      <c r="F203" s="65">
        <f t="shared" si="28"/>
        <v>0</v>
      </c>
      <c r="G203" s="65">
        <f t="shared" si="29"/>
        <v>0</v>
      </c>
      <c r="H203" s="17"/>
      <c r="I203" s="17"/>
      <c r="K203" s="9" t="s">
        <v>285</v>
      </c>
      <c r="L203" s="11">
        <v>30</v>
      </c>
      <c r="M203" s="16"/>
      <c r="N203" s="16"/>
      <c r="O203" s="16"/>
      <c r="P203" s="16"/>
      <c r="Q203" s="16"/>
      <c r="R203" s="16"/>
      <c r="S203" s="16"/>
      <c r="T203" s="16"/>
    </row>
    <row r="204" spans="1:20">
      <c r="A204" s="62">
        <v>30</v>
      </c>
      <c r="B204" s="63" t="s">
        <v>256</v>
      </c>
      <c r="C204" s="64">
        <f t="shared" si="25"/>
        <v>0</v>
      </c>
      <c r="D204" s="65">
        <f t="shared" si="26"/>
        <v>0</v>
      </c>
      <c r="E204" s="65">
        <f t="shared" si="27"/>
        <v>0</v>
      </c>
      <c r="F204" s="65">
        <f t="shared" si="28"/>
        <v>0</v>
      </c>
      <c r="G204" s="65">
        <f t="shared" si="29"/>
        <v>0</v>
      </c>
      <c r="H204" s="17"/>
      <c r="I204" s="17"/>
      <c r="K204" s="9" t="s">
        <v>256</v>
      </c>
      <c r="L204" s="11">
        <v>30</v>
      </c>
      <c r="M204" s="16"/>
      <c r="N204" s="16"/>
      <c r="O204" s="16"/>
      <c r="P204" s="16"/>
      <c r="Q204" s="16"/>
      <c r="R204" s="16"/>
      <c r="S204" s="16"/>
      <c r="T204" s="16"/>
    </row>
    <row r="205" spans="1:20">
      <c r="A205" s="62">
        <v>30</v>
      </c>
      <c r="B205" s="66" t="s">
        <v>287</v>
      </c>
      <c r="C205" s="65">
        <f t="shared" si="25"/>
        <v>0</v>
      </c>
      <c r="D205" s="65">
        <f t="shared" si="26"/>
        <v>0</v>
      </c>
      <c r="E205" s="65">
        <f t="shared" si="27"/>
        <v>0</v>
      </c>
      <c r="F205" s="65">
        <f t="shared" si="28"/>
        <v>0</v>
      </c>
      <c r="G205" s="65">
        <f t="shared" si="29"/>
        <v>0</v>
      </c>
      <c r="H205" s="17"/>
      <c r="I205" s="17"/>
      <c r="K205" s="20" t="s">
        <v>287</v>
      </c>
      <c r="L205" s="11">
        <v>30</v>
      </c>
      <c r="M205" s="16"/>
      <c r="N205" s="16"/>
      <c r="O205" s="16"/>
      <c r="P205" s="16"/>
      <c r="Q205" s="16"/>
      <c r="R205" s="16"/>
      <c r="S205" s="16"/>
      <c r="T205" s="16"/>
    </row>
    <row r="206" spans="1:20">
      <c r="A206" s="62">
        <v>30</v>
      </c>
      <c r="B206" s="63" t="s">
        <v>288</v>
      </c>
      <c r="C206" s="64">
        <f t="shared" si="25"/>
        <v>0</v>
      </c>
      <c r="D206" s="65">
        <f t="shared" si="26"/>
        <v>0</v>
      </c>
      <c r="E206" s="65">
        <f t="shared" si="27"/>
        <v>0</v>
      </c>
      <c r="F206" s="65">
        <f t="shared" si="28"/>
        <v>0</v>
      </c>
      <c r="G206" s="65">
        <f t="shared" si="29"/>
        <v>0</v>
      </c>
      <c r="H206" s="17"/>
      <c r="I206" s="17"/>
      <c r="K206" s="9" t="s">
        <v>288</v>
      </c>
      <c r="L206" s="11">
        <v>30</v>
      </c>
      <c r="M206" s="16"/>
      <c r="N206" s="16"/>
      <c r="O206" s="16"/>
      <c r="P206" s="16"/>
      <c r="Q206" s="16"/>
      <c r="R206" s="16"/>
      <c r="S206" s="16"/>
      <c r="T206" s="16"/>
    </row>
    <row r="207" spans="1:20">
      <c r="A207" s="62">
        <v>30</v>
      </c>
      <c r="B207" s="63" t="s">
        <v>259</v>
      </c>
      <c r="C207" s="64">
        <f t="shared" si="25"/>
        <v>0</v>
      </c>
      <c r="D207" s="65">
        <f t="shared" si="26"/>
        <v>0</v>
      </c>
      <c r="E207" s="65">
        <f t="shared" si="27"/>
        <v>0</v>
      </c>
      <c r="F207" s="65">
        <f t="shared" si="28"/>
        <v>0</v>
      </c>
      <c r="G207" s="65">
        <f t="shared" si="29"/>
        <v>0</v>
      </c>
      <c r="H207" s="17"/>
      <c r="I207" s="17"/>
      <c r="K207" s="9" t="s">
        <v>259</v>
      </c>
      <c r="L207" s="11">
        <v>30</v>
      </c>
      <c r="M207" s="16"/>
      <c r="N207" s="16"/>
      <c r="O207" s="16"/>
      <c r="P207" s="16"/>
      <c r="Q207" s="16"/>
      <c r="R207" s="16"/>
      <c r="S207" s="16"/>
      <c r="T207" s="16"/>
    </row>
    <row r="208" spans="1:20">
      <c r="A208" s="62">
        <v>30</v>
      </c>
      <c r="B208" s="63" t="s">
        <v>260</v>
      </c>
      <c r="C208" s="64">
        <f t="shared" si="25"/>
        <v>0</v>
      </c>
      <c r="D208" s="65">
        <f t="shared" si="26"/>
        <v>0</v>
      </c>
      <c r="E208" s="65">
        <f t="shared" si="27"/>
        <v>0</v>
      </c>
      <c r="F208" s="65">
        <f t="shared" si="28"/>
        <v>0</v>
      </c>
      <c r="G208" s="65">
        <f t="shared" si="29"/>
        <v>0</v>
      </c>
      <c r="H208" s="17"/>
      <c r="I208" s="17"/>
      <c r="K208" s="9" t="s">
        <v>260</v>
      </c>
      <c r="L208" s="11">
        <v>30</v>
      </c>
      <c r="M208" s="16"/>
      <c r="N208" s="16"/>
      <c r="O208" s="16"/>
      <c r="P208" s="16"/>
      <c r="Q208" s="16"/>
      <c r="R208" s="16"/>
      <c r="S208" s="16"/>
      <c r="T208" s="16"/>
    </row>
    <row r="209" spans="1:20">
      <c r="A209" s="62">
        <v>30</v>
      </c>
      <c r="B209" s="66" t="s">
        <v>290</v>
      </c>
      <c r="C209" s="65">
        <f t="shared" si="25"/>
        <v>0</v>
      </c>
      <c r="D209" s="65">
        <f t="shared" si="26"/>
        <v>0</v>
      </c>
      <c r="E209" s="65">
        <f t="shared" si="27"/>
        <v>0</v>
      </c>
      <c r="F209" s="65">
        <f t="shared" si="28"/>
        <v>0</v>
      </c>
      <c r="G209" s="65">
        <f t="shared" si="29"/>
        <v>0</v>
      </c>
      <c r="H209" s="17"/>
      <c r="I209" s="17"/>
      <c r="K209" s="20" t="s">
        <v>290</v>
      </c>
      <c r="L209" s="11">
        <v>30</v>
      </c>
      <c r="M209" s="16"/>
      <c r="N209" s="16"/>
      <c r="O209" s="16"/>
      <c r="P209" s="16"/>
      <c r="Q209" s="16"/>
      <c r="R209" s="16"/>
      <c r="S209" s="16"/>
      <c r="T209" s="16"/>
    </row>
    <row r="210" spans="1:20">
      <c r="A210" s="62">
        <v>30</v>
      </c>
      <c r="B210" s="63" t="s">
        <v>291</v>
      </c>
      <c r="C210" s="64">
        <f t="shared" si="25"/>
        <v>0</v>
      </c>
      <c r="D210" s="65">
        <f t="shared" si="26"/>
        <v>0</v>
      </c>
      <c r="E210" s="65">
        <f t="shared" si="27"/>
        <v>0</v>
      </c>
      <c r="F210" s="65">
        <f t="shared" si="28"/>
        <v>0</v>
      </c>
      <c r="G210" s="65">
        <f t="shared" si="29"/>
        <v>0</v>
      </c>
      <c r="H210" s="17"/>
      <c r="I210" s="17"/>
      <c r="K210" s="9" t="s">
        <v>291</v>
      </c>
      <c r="L210" s="11">
        <v>30</v>
      </c>
      <c r="M210" s="16"/>
      <c r="N210" s="16"/>
      <c r="O210" s="16"/>
      <c r="P210" s="16"/>
      <c r="Q210" s="16"/>
      <c r="R210" s="16"/>
      <c r="S210" s="16"/>
      <c r="T210" s="16"/>
    </row>
    <row r="211" spans="1:20">
      <c r="A211" s="62">
        <v>30</v>
      </c>
      <c r="B211" s="63" t="s">
        <v>263</v>
      </c>
      <c r="C211" s="64">
        <f t="shared" si="25"/>
        <v>0</v>
      </c>
      <c r="D211" s="65">
        <f t="shared" si="26"/>
        <v>0</v>
      </c>
      <c r="E211" s="65">
        <f t="shared" si="27"/>
        <v>0</v>
      </c>
      <c r="F211" s="65">
        <f t="shared" si="28"/>
        <v>0</v>
      </c>
      <c r="G211" s="65">
        <f t="shared" si="29"/>
        <v>0</v>
      </c>
      <c r="H211" s="17"/>
      <c r="I211" s="17"/>
      <c r="K211" s="9" t="s">
        <v>263</v>
      </c>
      <c r="L211" s="11">
        <v>30</v>
      </c>
      <c r="M211" s="16"/>
      <c r="N211" s="16"/>
      <c r="O211" s="16"/>
      <c r="P211" s="16"/>
      <c r="Q211" s="16"/>
      <c r="R211" s="16"/>
      <c r="S211" s="16"/>
      <c r="T211" s="16"/>
    </row>
    <row r="212" spans="1:20">
      <c r="A212" s="67">
        <v>30</v>
      </c>
      <c r="B212" s="68" t="s">
        <v>292</v>
      </c>
      <c r="C212" s="64">
        <f t="shared" si="25"/>
        <v>0</v>
      </c>
      <c r="D212" s="64">
        <f t="shared" si="26"/>
        <v>0</v>
      </c>
      <c r="E212" s="64">
        <f t="shared" si="27"/>
        <v>0</v>
      </c>
      <c r="F212" s="64">
        <f t="shared" si="28"/>
        <v>0</v>
      </c>
      <c r="G212" s="64">
        <f t="shared" si="29"/>
        <v>0</v>
      </c>
      <c r="H212" s="17"/>
      <c r="I212" s="17"/>
      <c r="K212" s="28" t="s">
        <v>292</v>
      </c>
      <c r="L212" s="21">
        <v>30</v>
      </c>
      <c r="M212" s="16"/>
      <c r="N212" s="16"/>
      <c r="O212" s="16"/>
      <c r="P212" s="16"/>
      <c r="Q212" s="16"/>
      <c r="R212" s="16"/>
      <c r="S212" s="16"/>
      <c r="T212" s="16"/>
    </row>
    <row r="213" spans="1:20">
      <c r="A213" s="31">
        <v>20</v>
      </c>
      <c r="B213" s="9" t="s">
        <v>248</v>
      </c>
      <c r="C213" s="33">
        <f t="shared" si="25"/>
        <v>0</v>
      </c>
      <c r="D213" s="33">
        <f t="shared" si="26"/>
        <v>0</v>
      </c>
      <c r="E213" s="33">
        <f t="shared" si="27"/>
        <v>0</v>
      </c>
      <c r="F213" s="33">
        <f t="shared" si="28"/>
        <v>0</v>
      </c>
      <c r="G213" s="33">
        <f t="shared" si="29"/>
        <v>0</v>
      </c>
      <c r="H213" s="33"/>
      <c r="I213" s="33"/>
      <c r="J213" s="34"/>
      <c r="K213" s="9" t="s">
        <v>248</v>
      </c>
      <c r="L213" s="31">
        <v>20</v>
      </c>
      <c r="M213" s="33">
        <f t="shared" ref="M213:T216" si="33">SUM((M168)*2)*0.2</f>
        <v>0</v>
      </c>
      <c r="N213" s="33">
        <f t="shared" si="33"/>
        <v>0</v>
      </c>
      <c r="O213" s="33">
        <f t="shared" si="33"/>
        <v>0</v>
      </c>
      <c r="P213" s="33">
        <f t="shared" si="33"/>
        <v>0</v>
      </c>
      <c r="Q213" s="33">
        <f t="shared" si="33"/>
        <v>0</v>
      </c>
      <c r="R213" s="33">
        <f t="shared" si="33"/>
        <v>0</v>
      </c>
      <c r="S213" s="33">
        <f t="shared" si="33"/>
        <v>0</v>
      </c>
      <c r="T213" s="33">
        <f t="shared" si="33"/>
        <v>0</v>
      </c>
    </row>
    <row r="214" spans="1:20">
      <c r="A214" s="21">
        <v>20</v>
      </c>
      <c r="B214" s="9" t="s">
        <v>250</v>
      </c>
      <c r="C214" s="16">
        <f t="shared" si="25"/>
        <v>0</v>
      </c>
      <c r="D214" s="16">
        <f t="shared" si="26"/>
        <v>0</v>
      </c>
      <c r="E214" s="16">
        <f t="shared" si="27"/>
        <v>0</v>
      </c>
      <c r="F214" s="16">
        <f t="shared" si="28"/>
        <v>0</v>
      </c>
      <c r="G214" s="16">
        <f t="shared" si="29"/>
        <v>0</v>
      </c>
      <c r="H214" s="16"/>
      <c r="I214" s="16"/>
      <c r="J214" s="22"/>
      <c r="K214" s="9" t="s">
        <v>250</v>
      </c>
      <c r="L214" s="21">
        <v>20</v>
      </c>
      <c r="M214" s="16">
        <f t="shared" si="33"/>
        <v>0</v>
      </c>
      <c r="N214" s="16">
        <f t="shared" si="33"/>
        <v>0</v>
      </c>
      <c r="O214" s="16">
        <f t="shared" si="33"/>
        <v>0</v>
      </c>
      <c r="P214" s="16">
        <f t="shared" si="33"/>
        <v>0</v>
      </c>
      <c r="Q214" s="16">
        <f t="shared" si="33"/>
        <v>0</v>
      </c>
      <c r="R214" s="16">
        <f t="shared" si="33"/>
        <v>0</v>
      </c>
      <c r="S214" s="16">
        <f t="shared" si="33"/>
        <v>0</v>
      </c>
      <c r="T214" s="16">
        <f t="shared" si="33"/>
        <v>0</v>
      </c>
    </row>
    <row r="215" spans="1:20">
      <c r="A215" s="21">
        <v>20</v>
      </c>
      <c r="B215" s="9" t="s">
        <v>252</v>
      </c>
      <c r="C215" s="16">
        <f t="shared" si="25"/>
        <v>0</v>
      </c>
      <c r="D215" s="16">
        <f t="shared" si="26"/>
        <v>0</v>
      </c>
      <c r="E215" s="16">
        <f t="shared" si="27"/>
        <v>0</v>
      </c>
      <c r="F215" s="16">
        <f t="shared" si="28"/>
        <v>0</v>
      </c>
      <c r="G215" s="16">
        <f t="shared" si="29"/>
        <v>0</v>
      </c>
      <c r="H215" s="16"/>
      <c r="I215" s="16"/>
      <c r="J215" s="22"/>
      <c r="K215" s="9" t="s">
        <v>252</v>
      </c>
      <c r="L215" s="21">
        <v>20</v>
      </c>
      <c r="M215" s="16">
        <f t="shared" si="33"/>
        <v>0</v>
      </c>
      <c r="N215" s="16">
        <f t="shared" si="33"/>
        <v>0</v>
      </c>
      <c r="O215" s="16">
        <f t="shared" si="33"/>
        <v>0</v>
      </c>
      <c r="P215" s="16">
        <f t="shared" si="33"/>
        <v>0</v>
      </c>
      <c r="Q215" s="16">
        <f t="shared" si="33"/>
        <v>0</v>
      </c>
      <c r="R215" s="16">
        <f t="shared" si="33"/>
        <v>0</v>
      </c>
      <c r="S215" s="16">
        <f t="shared" si="33"/>
        <v>0</v>
      </c>
      <c r="T215" s="16">
        <f t="shared" si="33"/>
        <v>0</v>
      </c>
    </row>
    <row r="216" spans="1:20">
      <c r="A216" s="21">
        <v>20</v>
      </c>
      <c r="B216" s="9" t="s">
        <v>284</v>
      </c>
      <c r="C216" s="16">
        <f t="shared" si="25"/>
        <v>0</v>
      </c>
      <c r="D216" s="16">
        <f t="shared" si="26"/>
        <v>0</v>
      </c>
      <c r="E216" s="16">
        <f t="shared" si="27"/>
        <v>0</v>
      </c>
      <c r="F216" s="16">
        <f t="shared" si="28"/>
        <v>0</v>
      </c>
      <c r="G216" s="16">
        <f t="shared" si="29"/>
        <v>0</v>
      </c>
      <c r="H216" s="16"/>
      <c r="I216" s="16"/>
      <c r="J216" s="22"/>
      <c r="K216" s="9" t="s">
        <v>284</v>
      </c>
      <c r="L216" s="21">
        <v>20</v>
      </c>
      <c r="M216" s="16">
        <f t="shared" si="33"/>
        <v>0</v>
      </c>
      <c r="N216" s="16">
        <f t="shared" si="33"/>
        <v>0</v>
      </c>
      <c r="O216" s="16">
        <f t="shared" si="33"/>
        <v>0</v>
      </c>
      <c r="P216" s="16">
        <f t="shared" si="33"/>
        <v>0</v>
      </c>
      <c r="Q216" s="16">
        <f t="shared" si="33"/>
        <v>0</v>
      </c>
      <c r="R216" s="16">
        <f t="shared" si="33"/>
        <v>0</v>
      </c>
      <c r="S216" s="16">
        <f t="shared" si="33"/>
        <v>0</v>
      </c>
      <c r="T216" s="16">
        <f t="shared" si="33"/>
        <v>0</v>
      </c>
    </row>
    <row r="217" spans="1:20">
      <c r="A217" s="21">
        <v>20</v>
      </c>
      <c r="B217" s="9" t="s">
        <v>254</v>
      </c>
      <c r="C217" s="16">
        <f t="shared" ref="C217:C227" si="34">FLOOR(M217*0.3/12,1)</f>
        <v>0</v>
      </c>
      <c r="D217" s="16">
        <f t="shared" ref="D217:D227" si="35">FLOOR((((M217+N217)/2)*0.3)/12,1)</f>
        <v>0</v>
      </c>
      <c r="E217" s="16">
        <f t="shared" ref="E217:E227" si="36">FLOOR((O217*0.3)/12,1)</f>
        <v>0</v>
      </c>
      <c r="F217" s="16">
        <f t="shared" ref="F217:F227" si="37">FLOOR((((Q217+P217)/2)*0.3)/12,1)</f>
        <v>0</v>
      </c>
      <c r="G217" s="16">
        <f t="shared" ref="G217:G227" si="38">FLOOR((R217*0.3)/12,1)</f>
        <v>0</v>
      </c>
      <c r="H217" s="16"/>
      <c r="I217" s="16"/>
      <c r="J217" s="22"/>
      <c r="K217" s="9" t="s">
        <v>254</v>
      </c>
      <c r="L217" s="21">
        <v>20</v>
      </c>
      <c r="M217" s="16">
        <f t="shared" ref="M217:T217" si="39">SUM((M172)*2)*0.2</f>
        <v>0</v>
      </c>
      <c r="N217" s="16">
        <f t="shared" si="39"/>
        <v>0</v>
      </c>
      <c r="O217" s="16">
        <f t="shared" si="39"/>
        <v>0</v>
      </c>
      <c r="P217" s="16">
        <f t="shared" si="39"/>
        <v>0</v>
      </c>
      <c r="Q217" s="16">
        <f t="shared" si="39"/>
        <v>0</v>
      </c>
      <c r="R217" s="16">
        <f t="shared" si="39"/>
        <v>0</v>
      </c>
      <c r="S217" s="16">
        <f t="shared" si="39"/>
        <v>0</v>
      </c>
      <c r="T217" s="16">
        <f t="shared" si="39"/>
        <v>0</v>
      </c>
    </row>
    <row r="218" spans="1:20">
      <c r="A218" s="21">
        <v>20</v>
      </c>
      <c r="B218" s="9" t="s">
        <v>285</v>
      </c>
      <c r="C218" s="16">
        <f t="shared" si="34"/>
        <v>0</v>
      </c>
      <c r="D218" s="16">
        <f t="shared" si="35"/>
        <v>0</v>
      </c>
      <c r="E218" s="16">
        <f t="shared" si="36"/>
        <v>0</v>
      </c>
      <c r="F218" s="16">
        <f t="shared" si="37"/>
        <v>0</v>
      </c>
      <c r="G218" s="16">
        <f t="shared" si="38"/>
        <v>0</v>
      </c>
      <c r="H218" s="16"/>
      <c r="I218" s="16"/>
      <c r="J218" s="22"/>
      <c r="K218" s="9" t="s">
        <v>285</v>
      </c>
      <c r="L218" s="21">
        <v>20</v>
      </c>
      <c r="M218" s="16">
        <f t="shared" ref="M218:T218" si="40">SUM((M173)*2)*0.2</f>
        <v>0</v>
      </c>
      <c r="N218" s="16">
        <f t="shared" si="40"/>
        <v>0</v>
      </c>
      <c r="O218" s="16">
        <f t="shared" si="40"/>
        <v>0</v>
      </c>
      <c r="P218" s="16">
        <f t="shared" si="40"/>
        <v>0</v>
      </c>
      <c r="Q218" s="16">
        <f t="shared" si="40"/>
        <v>0</v>
      </c>
      <c r="R218" s="16">
        <f t="shared" si="40"/>
        <v>0</v>
      </c>
      <c r="S218" s="16">
        <f t="shared" si="40"/>
        <v>0</v>
      </c>
      <c r="T218" s="16">
        <f t="shared" si="40"/>
        <v>0</v>
      </c>
    </row>
    <row r="219" spans="1:20">
      <c r="A219" s="21">
        <v>20</v>
      </c>
      <c r="B219" s="9" t="s">
        <v>256</v>
      </c>
      <c r="C219" s="16">
        <f t="shared" si="34"/>
        <v>0</v>
      </c>
      <c r="D219" s="16">
        <f t="shared" si="35"/>
        <v>0</v>
      </c>
      <c r="E219" s="16">
        <f t="shared" si="36"/>
        <v>0</v>
      </c>
      <c r="F219" s="16">
        <f t="shared" si="37"/>
        <v>0</v>
      </c>
      <c r="G219" s="16">
        <f t="shared" si="38"/>
        <v>0</v>
      </c>
      <c r="H219" s="16"/>
      <c r="I219" s="16"/>
      <c r="J219" s="22"/>
      <c r="K219" s="9" t="s">
        <v>256</v>
      </c>
      <c r="L219" s="21">
        <v>20</v>
      </c>
      <c r="M219" s="16">
        <f t="shared" ref="M219:T221" si="41">SUM((M174)*2)*0.2</f>
        <v>0</v>
      </c>
      <c r="N219" s="16">
        <f t="shared" si="41"/>
        <v>0</v>
      </c>
      <c r="O219" s="16">
        <f t="shared" si="41"/>
        <v>0</v>
      </c>
      <c r="P219" s="16">
        <f t="shared" si="41"/>
        <v>0</v>
      </c>
      <c r="Q219" s="16">
        <f t="shared" si="41"/>
        <v>0</v>
      </c>
      <c r="R219" s="16">
        <f t="shared" si="41"/>
        <v>0</v>
      </c>
      <c r="S219" s="16">
        <f t="shared" si="41"/>
        <v>0</v>
      </c>
      <c r="T219" s="16">
        <f t="shared" si="41"/>
        <v>0</v>
      </c>
    </row>
    <row r="220" spans="1:20">
      <c r="A220" s="21">
        <v>20</v>
      </c>
      <c r="B220" s="20" t="s">
        <v>287</v>
      </c>
      <c r="C220" s="16">
        <f t="shared" si="34"/>
        <v>0</v>
      </c>
      <c r="D220" s="16">
        <f t="shared" si="35"/>
        <v>0</v>
      </c>
      <c r="E220" s="16">
        <f t="shared" si="36"/>
        <v>0</v>
      </c>
      <c r="F220" s="16">
        <f t="shared" si="37"/>
        <v>0</v>
      </c>
      <c r="G220" s="16">
        <f t="shared" si="38"/>
        <v>0</v>
      </c>
      <c r="H220" s="16"/>
      <c r="I220" s="16"/>
      <c r="J220" s="22"/>
      <c r="K220" s="20" t="s">
        <v>287</v>
      </c>
      <c r="L220" s="21">
        <v>20</v>
      </c>
      <c r="M220" s="16">
        <f t="shared" si="41"/>
        <v>0</v>
      </c>
      <c r="N220" s="16">
        <f t="shared" si="41"/>
        <v>0</v>
      </c>
      <c r="O220" s="16">
        <f t="shared" si="41"/>
        <v>0</v>
      </c>
      <c r="P220" s="16">
        <f t="shared" si="41"/>
        <v>0</v>
      </c>
      <c r="Q220" s="16">
        <f t="shared" si="41"/>
        <v>0</v>
      </c>
      <c r="R220" s="16">
        <f t="shared" si="41"/>
        <v>0</v>
      </c>
      <c r="S220" s="16">
        <f t="shared" si="41"/>
        <v>0</v>
      </c>
      <c r="T220" s="16">
        <f t="shared" si="41"/>
        <v>0</v>
      </c>
    </row>
    <row r="221" spans="1:20">
      <c r="A221" s="21">
        <v>20</v>
      </c>
      <c r="B221" s="9" t="s">
        <v>288</v>
      </c>
      <c r="C221" s="16">
        <f t="shared" si="34"/>
        <v>0</v>
      </c>
      <c r="D221" s="16">
        <f t="shared" si="35"/>
        <v>0</v>
      </c>
      <c r="E221" s="16">
        <f t="shared" si="36"/>
        <v>0</v>
      </c>
      <c r="F221" s="16">
        <f t="shared" si="37"/>
        <v>0</v>
      </c>
      <c r="G221" s="16">
        <f t="shared" si="38"/>
        <v>0</v>
      </c>
      <c r="H221" s="16"/>
      <c r="I221" s="16"/>
      <c r="J221" s="22"/>
      <c r="K221" s="9" t="s">
        <v>288</v>
      </c>
      <c r="L221" s="21">
        <v>20</v>
      </c>
      <c r="M221" s="16">
        <f t="shared" si="41"/>
        <v>0</v>
      </c>
      <c r="N221" s="16">
        <f t="shared" si="41"/>
        <v>0</v>
      </c>
      <c r="O221" s="16">
        <f t="shared" si="41"/>
        <v>0</v>
      </c>
      <c r="P221" s="16">
        <f t="shared" si="41"/>
        <v>0</v>
      </c>
      <c r="Q221" s="16">
        <f t="shared" si="41"/>
        <v>0</v>
      </c>
      <c r="R221" s="16">
        <f t="shared" si="41"/>
        <v>0</v>
      </c>
      <c r="S221" s="16">
        <f t="shared" si="41"/>
        <v>0</v>
      </c>
      <c r="T221" s="16">
        <f t="shared" si="41"/>
        <v>0</v>
      </c>
    </row>
    <row r="222" spans="1:20">
      <c r="A222" s="21">
        <v>20</v>
      </c>
      <c r="B222" s="9" t="s">
        <v>259</v>
      </c>
      <c r="C222" s="16">
        <f t="shared" si="34"/>
        <v>0</v>
      </c>
      <c r="D222" s="16">
        <f t="shared" si="35"/>
        <v>0</v>
      </c>
      <c r="E222" s="16">
        <f t="shared" si="36"/>
        <v>0</v>
      </c>
      <c r="F222" s="16">
        <f t="shared" si="37"/>
        <v>0</v>
      </c>
      <c r="G222" s="16">
        <f t="shared" si="38"/>
        <v>0</v>
      </c>
      <c r="H222" s="16"/>
      <c r="I222" s="16"/>
      <c r="J222" s="22"/>
      <c r="K222" s="9" t="s">
        <v>259</v>
      </c>
      <c r="L222" s="21">
        <v>20</v>
      </c>
      <c r="M222" s="16">
        <f t="shared" ref="M222:T222" si="42">SUM((M177)*2)*0.2</f>
        <v>0</v>
      </c>
      <c r="N222" s="16">
        <f t="shared" si="42"/>
        <v>0</v>
      </c>
      <c r="O222" s="16">
        <f t="shared" si="42"/>
        <v>0</v>
      </c>
      <c r="P222" s="16">
        <f t="shared" si="42"/>
        <v>0</v>
      </c>
      <c r="Q222" s="16">
        <f t="shared" si="42"/>
        <v>0</v>
      </c>
      <c r="R222" s="16">
        <f t="shared" si="42"/>
        <v>0</v>
      </c>
      <c r="S222" s="16">
        <f t="shared" si="42"/>
        <v>0</v>
      </c>
      <c r="T222" s="16">
        <f t="shared" si="42"/>
        <v>0</v>
      </c>
    </row>
    <row r="223" spans="1:20">
      <c r="A223" s="21">
        <v>20</v>
      </c>
      <c r="B223" s="9" t="s">
        <v>260</v>
      </c>
      <c r="C223" s="16">
        <f t="shared" si="34"/>
        <v>0</v>
      </c>
      <c r="D223" s="16">
        <f t="shared" si="35"/>
        <v>0</v>
      </c>
      <c r="E223" s="16">
        <f t="shared" si="36"/>
        <v>0</v>
      </c>
      <c r="F223" s="16">
        <f t="shared" si="37"/>
        <v>0</v>
      </c>
      <c r="G223" s="16">
        <f t="shared" si="38"/>
        <v>0</v>
      </c>
      <c r="H223" s="16"/>
      <c r="I223" s="16"/>
      <c r="J223" s="22"/>
      <c r="K223" s="9" t="s">
        <v>260</v>
      </c>
      <c r="L223" s="21">
        <v>20</v>
      </c>
      <c r="M223" s="16">
        <f t="shared" ref="M223:T223" si="43">SUM((M178)*2)*0.2</f>
        <v>0</v>
      </c>
      <c r="N223" s="16">
        <f t="shared" si="43"/>
        <v>0</v>
      </c>
      <c r="O223" s="16">
        <f t="shared" si="43"/>
        <v>0</v>
      </c>
      <c r="P223" s="16">
        <f t="shared" si="43"/>
        <v>0</v>
      </c>
      <c r="Q223" s="16">
        <f t="shared" si="43"/>
        <v>0</v>
      </c>
      <c r="R223" s="16">
        <f t="shared" si="43"/>
        <v>0</v>
      </c>
      <c r="S223" s="16">
        <f t="shared" si="43"/>
        <v>0</v>
      </c>
      <c r="T223" s="16">
        <f t="shared" si="43"/>
        <v>0</v>
      </c>
    </row>
    <row r="224" spans="1:20">
      <c r="A224" s="21">
        <v>20</v>
      </c>
      <c r="B224" s="20" t="s">
        <v>290</v>
      </c>
      <c r="C224" s="16">
        <f t="shared" si="34"/>
        <v>0</v>
      </c>
      <c r="D224" s="16">
        <f t="shared" si="35"/>
        <v>0</v>
      </c>
      <c r="E224" s="16">
        <f t="shared" si="36"/>
        <v>0</v>
      </c>
      <c r="F224" s="16">
        <f t="shared" si="37"/>
        <v>0</v>
      </c>
      <c r="G224" s="16">
        <f t="shared" si="38"/>
        <v>0</v>
      </c>
      <c r="H224" s="16"/>
      <c r="I224" s="16"/>
      <c r="J224" s="22"/>
      <c r="K224" s="20" t="s">
        <v>290</v>
      </c>
      <c r="L224" s="21">
        <v>20</v>
      </c>
      <c r="M224" s="16">
        <f t="shared" ref="M224:T227" si="44">SUM((M179)*2)*0.2</f>
        <v>0</v>
      </c>
      <c r="N224" s="16">
        <f t="shared" si="44"/>
        <v>0</v>
      </c>
      <c r="O224" s="16">
        <f t="shared" si="44"/>
        <v>0</v>
      </c>
      <c r="P224" s="16">
        <f t="shared" si="44"/>
        <v>0</v>
      </c>
      <c r="Q224" s="16">
        <f t="shared" si="44"/>
        <v>0</v>
      </c>
      <c r="R224" s="16">
        <f t="shared" si="44"/>
        <v>0</v>
      </c>
      <c r="S224" s="16">
        <f t="shared" si="44"/>
        <v>0</v>
      </c>
      <c r="T224" s="16">
        <f t="shared" si="44"/>
        <v>0</v>
      </c>
    </row>
    <row r="225" spans="1:20">
      <c r="A225" s="21">
        <v>20</v>
      </c>
      <c r="B225" s="9" t="s">
        <v>291</v>
      </c>
      <c r="C225" s="16">
        <f t="shared" si="34"/>
        <v>0</v>
      </c>
      <c r="D225" s="16">
        <f t="shared" si="35"/>
        <v>0</v>
      </c>
      <c r="E225" s="16">
        <f t="shared" si="36"/>
        <v>0</v>
      </c>
      <c r="F225" s="16">
        <f t="shared" si="37"/>
        <v>0</v>
      </c>
      <c r="G225" s="16">
        <f t="shared" si="38"/>
        <v>0</v>
      </c>
      <c r="H225" s="16"/>
      <c r="I225" s="16"/>
      <c r="J225" s="22"/>
      <c r="K225" s="9" t="s">
        <v>291</v>
      </c>
      <c r="L225" s="21">
        <v>20</v>
      </c>
      <c r="M225" s="16">
        <f t="shared" si="44"/>
        <v>0</v>
      </c>
      <c r="N225" s="16">
        <f t="shared" si="44"/>
        <v>0</v>
      </c>
      <c r="O225" s="16">
        <f t="shared" si="44"/>
        <v>0</v>
      </c>
      <c r="P225" s="16">
        <f t="shared" si="44"/>
        <v>0</v>
      </c>
      <c r="Q225" s="16">
        <f t="shared" si="44"/>
        <v>0</v>
      </c>
      <c r="R225" s="16">
        <f t="shared" si="44"/>
        <v>0</v>
      </c>
      <c r="S225" s="16">
        <f t="shared" si="44"/>
        <v>0</v>
      </c>
      <c r="T225" s="16">
        <f t="shared" si="44"/>
        <v>0</v>
      </c>
    </row>
    <row r="226" spans="1:20">
      <c r="A226" s="21">
        <v>20</v>
      </c>
      <c r="B226" s="9" t="s">
        <v>263</v>
      </c>
      <c r="C226" s="16">
        <f t="shared" si="34"/>
        <v>0</v>
      </c>
      <c r="D226" s="16">
        <f t="shared" si="35"/>
        <v>0</v>
      </c>
      <c r="E226" s="16">
        <f t="shared" si="36"/>
        <v>0</v>
      </c>
      <c r="F226" s="16">
        <f t="shared" si="37"/>
        <v>0</v>
      </c>
      <c r="G226" s="16">
        <f t="shared" si="38"/>
        <v>0</v>
      </c>
      <c r="H226" s="16"/>
      <c r="I226" s="16"/>
      <c r="J226" s="22"/>
      <c r="K226" s="9" t="s">
        <v>263</v>
      </c>
      <c r="L226" s="21">
        <v>20</v>
      </c>
      <c r="M226" s="16">
        <f t="shared" si="44"/>
        <v>0</v>
      </c>
      <c r="N226" s="16">
        <f t="shared" si="44"/>
        <v>0</v>
      </c>
      <c r="O226" s="16">
        <f t="shared" si="44"/>
        <v>0</v>
      </c>
      <c r="P226" s="16">
        <f t="shared" si="44"/>
        <v>0</v>
      </c>
      <c r="Q226" s="16">
        <f t="shared" si="44"/>
        <v>0</v>
      </c>
      <c r="R226" s="16">
        <f t="shared" si="44"/>
        <v>0</v>
      </c>
      <c r="S226" s="16">
        <f t="shared" si="44"/>
        <v>0</v>
      </c>
      <c r="T226" s="16">
        <f t="shared" si="44"/>
        <v>0</v>
      </c>
    </row>
    <row r="227" spans="1:20">
      <c r="A227" s="24">
        <v>20</v>
      </c>
      <c r="B227" s="28" t="s">
        <v>292</v>
      </c>
      <c r="C227" s="26">
        <f t="shared" si="34"/>
        <v>0</v>
      </c>
      <c r="D227" s="26">
        <f t="shared" si="35"/>
        <v>0</v>
      </c>
      <c r="E227" s="26">
        <f t="shared" si="36"/>
        <v>0</v>
      </c>
      <c r="F227" s="26">
        <f t="shared" si="37"/>
        <v>0</v>
      </c>
      <c r="G227" s="26">
        <f t="shared" si="38"/>
        <v>0</v>
      </c>
      <c r="H227" s="16"/>
      <c r="I227" s="16"/>
      <c r="K227" s="28" t="s">
        <v>292</v>
      </c>
      <c r="L227" s="24">
        <v>20</v>
      </c>
      <c r="M227" s="26">
        <f t="shared" si="44"/>
        <v>0</v>
      </c>
      <c r="N227" s="26">
        <f t="shared" si="44"/>
        <v>0</v>
      </c>
      <c r="O227" s="26">
        <f t="shared" si="44"/>
        <v>0</v>
      </c>
      <c r="P227" s="26">
        <f t="shared" si="44"/>
        <v>0</v>
      </c>
      <c r="Q227" s="26">
        <f t="shared" si="44"/>
        <v>0</v>
      </c>
      <c r="R227" s="26">
        <f t="shared" si="44"/>
        <v>0</v>
      </c>
      <c r="S227" s="26">
        <f t="shared" si="44"/>
        <v>0</v>
      </c>
      <c r="T227" s="26">
        <f t="shared" si="44"/>
        <v>0</v>
      </c>
    </row>
  </sheetData>
  <mergeCells count="1">
    <mergeCell ref="F1:K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C19"/>
  <sheetViews>
    <sheetView workbookViewId="0">
      <selection activeCell="C16" sqref="C16"/>
    </sheetView>
  </sheetViews>
  <sheetFormatPr defaultRowHeight="15"/>
  <cols>
    <col min="2" max="2" width="37.5703125" bestFit="1" customWidth="1"/>
    <col min="3" max="3" width="12.140625" style="108" customWidth="1"/>
  </cols>
  <sheetData>
    <row r="1" spans="1:3">
      <c r="A1" s="69">
        <v>1</v>
      </c>
      <c r="B1" s="69"/>
      <c r="C1" s="72"/>
    </row>
    <row r="2" spans="1:3">
      <c r="A2" s="69"/>
      <c r="B2" s="73" t="s">
        <v>341</v>
      </c>
      <c r="C2" s="72"/>
    </row>
    <row r="3" spans="1:3">
      <c r="A3" s="69"/>
      <c r="B3" s="69" t="s">
        <v>342</v>
      </c>
      <c r="C3" s="72"/>
    </row>
    <row r="4" spans="1:3">
      <c r="A4" s="69"/>
      <c r="B4" s="69" t="s">
        <v>500</v>
      </c>
      <c r="C4" s="72"/>
    </row>
    <row r="5" spans="1:3">
      <c r="A5" s="69"/>
      <c r="B5" s="69" t="s">
        <v>502</v>
      </c>
      <c r="C5" s="72"/>
    </row>
    <row r="6" spans="1:3">
      <c r="A6" s="69"/>
      <c r="B6" s="69" t="s">
        <v>343</v>
      </c>
      <c r="C6" s="72"/>
    </row>
    <row r="7" spans="1:3">
      <c r="A7" s="69"/>
      <c r="B7" s="69" t="s">
        <v>501</v>
      </c>
      <c r="C7" s="72"/>
    </row>
    <row r="8" spans="1:3">
      <c r="A8" s="69"/>
      <c r="B8" s="69" t="s">
        <v>344</v>
      </c>
      <c r="C8" s="72"/>
    </row>
    <row r="9" spans="1:3">
      <c r="A9" s="69"/>
      <c r="B9" s="69"/>
      <c r="C9" s="72"/>
    </row>
    <row r="10" spans="1:3">
      <c r="A10" s="69"/>
      <c r="B10" s="73" t="s">
        <v>110</v>
      </c>
      <c r="C10" s="72"/>
    </row>
    <row r="11" spans="1:3">
      <c r="A11" s="147">
        <v>2</v>
      </c>
      <c r="B11" s="147" t="str">
        <f>VLOOKUP(A11,A12:C17,2)</f>
        <v>Suburban</v>
      </c>
      <c r="C11" s="209">
        <f>VLOOKUP(A11,A12:C17,3)</f>
        <v>128.28</v>
      </c>
    </row>
    <row r="12" spans="1:3">
      <c r="A12" s="69">
        <v>1</v>
      </c>
      <c r="B12" s="69" t="s">
        <v>111</v>
      </c>
      <c r="C12" s="72">
        <v>135.47</v>
      </c>
    </row>
    <row r="13" spans="1:3">
      <c r="A13" s="69">
        <v>2</v>
      </c>
      <c r="B13" s="69" t="s">
        <v>112</v>
      </c>
      <c r="C13" s="72">
        <v>128.28</v>
      </c>
    </row>
    <row r="14" spans="1:3">
      <c r="A14" s="69">
        <v>3</v>
      </c>
      <c r="B14" s="69" t="s">
        <v>113</v>
      </c>
      <c r="C14" s="72">
        <v>122.75</v>
      </c>
    </row>
    <row r="15" spans="1:3">
      <c r="A15" s="69">
        <v>4</v>
      </c>
      <c r="B15" s="69" t="s">
        <v>114</v>
      </c>
      <c r="C15" s="72">
        <v>165.03</v>
      </c>
    </row>
    <row r="16" spans="1:3">
      <c r="A16" s="69">
        <v>5</v>
      </c>
      <c r="B16" s="69" t="s">
        <v>115</v>
      </c>
      <c r="C16" s="72">
        <v>146.19999999999999</v>
      </c>
    </row>
    <row r="17" spans="1:3">
      <c r="A17" s="69">
        <v>6</v>
      </c>
      <c r="B17" s="69" t="s">
        <v>116</v>
      </c>
      <c r="C17" s="72">
        <v>132.93</v>
      </c>
    </row>
    <row r="18" spans="1:3">
      <c r="A18" s="69"/>
      <c r="B18" s="69"/>
      <c r="C18" s="72"/>
    </row>
    <row r="19" spans="1:3">
      <c r="A19" s="69"/>
      <c r="B19" s="69"/>
      <c r="C19" s="7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C1" sqref="C1"/>
    </sheetView>
  </sheetViews>
  <sheetFormatPr defaultColWidth="8.85546875" defaultRowHeight="15"/>
  <cols>
    <col min="1" max="1" width="8.85546875" style="69"/>
    <col min="2" max="2" width="19.42578125" style="69" bestFit="1" customWidth="1"/>
    <col min="3" max="5" width="9.140625" style="69" bestFit="1" customWidth="1"/>
    <col min="6" max="6" width="8.85546875" style="69"/>
    <col min="7" max="7" width="9.140625" style="69" bestFit="1" customWidth="1"/>
    <col min="8" max="16384" width="8.85546875" style="69"/>
  </cols>
  <sheetData>
    <row r="1" spans="2:7">
      <c r="B1" s="69" t="s">
        <v>404</v>
      </c>
      <c r="C1" s="69">
        <f>'6'!H62</f>
        <v>0</v>
      </c>
    </row>
    <row r="3" spans="2:7">
      <c r="B3" s="69" t="s">
        <v>399</v>
      </c>
    </row>
    <row r="4" spans="2:7">
      <c r="C4" s="875" t="s">
        <v>403</v>
      </c>
      <c r="D4" s="875"/>
      <c r="E4" s="875"/>
    </row>
    <row r="5" spans="2:7">
      <c r="C5" s="70" t="s">
        <v>400</v>
      </c>
      <c r="D5" s="69" t="s">
        <v>401</v>
      </c>
      <c r="E5" s="69" t="s">
        <v>402</v>
      </c>
    </row>
    <row r="6" spans="2:7">
      <c r="C6" s="69" t="b">
        <f>IF($C$1&lt;=30,TRUE,FALSE)</f>
        <v>1</v>
      </c>
      <c r="D6" s="69" t="b">
        <f>IF(($C$1&gt;=31)=AND($C$1&lt;=60),TRUE,FALSE)</f>
        <v>0</v>
      </c>
      <c r="E6" s="69" t="b">
        <f>IF($C$1&gt;=61,TRUE,FALSE)</f>
        <v>0</v>
      </c>
    </row>
    <row r="7" spans="2:7">
      <c r="B7" s="210" t="s">
        <v>399</v>
      </c>
      <c r="C7" s="211">
        <v>0.17</v>
      </c>
      <c r="D7" s="211">
        <v>0.15</v>
      </c>
      <c r="E7" s="211">
        <v>0.14000000000000001</v>
      </c>
    </row>
    <row r="8" spans="2:7">
      <c r="B8" s="69" t="s">
        <v>415</v>
      </c>
      <c r="C8" s="212">
        <f>IF(C6=TRUE,C7,"")</f>
        <v>0.17</v>
      </c>
      <c r="D8" s="212" t="str">
        <f t="shared" ref="D8:E8" si="0">IF(D6=TRUE,D7,"")</f>
        <v/>
      </c>
      <c r="E8" s="212" t="str">
        <f t="shared" si="0"/>
        <v/>
      </c>
    </row>
    <row r="9" spans="2:7">
      <c r="B9" s="73" t="s">
        <v>405</v>
      </c>
      <c r="C9" s="213">
        <f>SUM(C8:E8)</f>
        <v>0.17</v>
      </c>
      <c r="D9" s="212"/>
      <c r="E9" s="212"/>
    </row>
    <row r="10" spans="2:7">
      <c r="B10" s="73"/>
      <c r="C10" s="213"/>
      <c r="D10" s="212"/>
      <c r="E10" s="212"/>
    </row>
    <row r="11" spans="2:7">
      <c r="B11" s="73"/>
      <c r="C11" s="213"/>
      <c r="D11" s="212"/>
      <c r="E11" s="212"/>
    </row>
    <row r="12" spans="2:7">
      <c r="B12" s="73" t="s">
        <v>496</v>
      </c>
      <c r="C12" s="213"/>
      <c r="D12" s="214">
        <f>'1-2'!B47+'1-2'!C47</f>
        <v>0</v>
      </c>
      <c r="E12" s="213"/>
      <c r="F12" s="73"/>
      <c r="G12" s="215">
        <f>'1-2'!D47</f>
        <v>0</v>
      </c>
    </row>
    <row r="13" spans="2:7">
      <c r="B13" s="73"/>
      <c r="C13" s="70" t="s">
        <v>400</v>
      </c>
      <c r="D13" s="69" t="s">
        <v>401</v>
      </c>
      <c r="E13" s="69" t="s">
        <v>402</v>
      </c>
    </row>
    <row r="14" spans="2:7">
      <c r="B14" s="73"/>
      <c r="C14" s="69" t="b">
        <f>IF($D$12&lt;=30,TRUE,FALSE)</f>
        <v>1</v>
      </c>
      <c r="D14" s="69" t="b">
        <f>IF(($D$12&gt;=31)=AND($D$12&lt;=60),TRUE,FALSE)</f>
        <v>0</v>
      </c>
      <c r="E14" s="69" t="b">
        <f>IF($D$12&gt;=61,TRUE,FALSE)</f>
        <v>0</v>
      </c>
      <c r="G14" s="69" t="b">
        <f>IF($G$12&gt;0,TRUE,FALSE)</f>
        <v>0</v>
      </c>
    </row>
    <row r="15" spans="2:7">
      <c r="C15" s="69" t="s">
        <v>495</v>
      </c>
      <c r="G15" s="69" t="s">
        <v>494</v>
      </c>
    </row>
    <row r="16" spans="2:7">
      <c r="B16" s="69" t="s">
        <v>406</v>
      </c>
      <c r="C16" s="189">
        <v>9000</v>
      </c>
      <c r="D16" s="189">
        <v>8000</v>
      </c>
      <c r="E16" s="189">
        <v>7000</v>
      </c>
      <c r="G16" s="189">
        <v>4500</v>
      </c>
    </row>
    <row r="17" spans="1:8">
      <c r="B17" s="69" t="s">
        <v>416</v>
      </c>
      <c r="C17" s="189">
        <f>IF(C14=TRUE,C16,0)</f>
        <v>9000</v>
      </c>
      <c r="D17" s="189">
        <f>IF(D14=TRUE,D16,0)</f>
        <v>0</v>
      </c>
      <c r="E17" s="189">
        <f>IF(E14=TRUE,E16,0)</f>
        <v>0</v>
      </c>
      <c r="F17" s="189"/>
      <c r="G17" s="189">
        <f>IF(G14=TRUE,G16,0)</f>
        <v>0</v>
      </c>
    </row>
    <row r="18" spans="1:8">
      <c r="B18" s="69" t="s">
        <v>407</v>
      </c>
      <c r="C18" s="189">
        <f>SUM(C17:E17)</f>
        <v>9000</v>
      </c>
      <c r="G18" s="208">
        <f>G17</f>
        <v>0</v>
      </c>
    </row>
    <row r="20" spans="1:8">
      <c r="C20" s="69" t="s">
        <v>411</v>
      </c>
      <c r="D20" s="69" t="s">
        <v>412</v>
      </c>
      <c r="E20" s="69" t="s">
        <v>413</v>
      </c>
      <c r="F20" s="69" t="s">
        <v>414</v>
      </c>
      <c r="G20" s="69" t="s">
        <v>402</v>
      </c>
    </row>
    <row r="21" spans="1:8">
      <c r="C21" s="69" t="b">
        <f>IF($C$1&lt;=15,TRUE,FALSE)</f>
        <v>1</v>
      </c>
      <c r="D21" s="69" t="b">
        <f>IF(($C$1&gt;=16)=AND($C$1&lt;=30),TRUE,FALSE)</f>
        <v>0</v>
      </c>
      <c r="E21" s="69" t="b">
        <f>IF(($C$1&gt;=31)=AND($C$1&lt;=45),TRUE,FALSE)</f>
        <v>0</v>
      </c>
      <c r="F21" s="69" t="b">
        <f>IF(($C$1&gt;=46)=AND($C$1&lt;=60),TRUE,FALSE)</f>
        <v>0</v>
      </c>
      <c r="G21" s="69" t="b">
        <f>IF($C$1&gt;=61,TRUE,FALSE)</f>
        <v>0</v>
      </c>
    </row>
    <row r="22" spans="1:8">
      <c r="B22" s="73" t="s">
        <v>417</v>
      </c>
    </row>
    <row r="23" spans="1:8">
      <c r="A23" s="69">
        <v>1</v>
      </c>
      <c r="B23" s="69" t="s">
        <v>208</v>
      </c>
      <c r="C23" s="186">
        <v>0.06</v>
      </c>
      <c r="D23" s="186">
        <v>5.7500000000000002E-2</v>
      </c>
      <c r="E23" s="186">
        <v>5.5E-2</v>
      </c>
      <c r="F23" s="186">
        <v>5.2499999999999998E-2</v>
      </c>
      <c r="G23" s="186">
        <v>0.05</v>
      </c>
    </row>
    <row r="24" spans="1:8">
      <c r="A24" s="69">
        <v>2</v>
      </c>
      <c r="B24" s="69" t="s">
        <v>209</v>
      </c>
      <c r="C24" s="186">
        <v>0.03</v>
      </c>
      <c r="D24" s="186">
        <v>2.75E-2</v>
      </c>
      <c r="E24" s="186">
        <v>2.5000000000000001E-2</v>
      </c>
      <c r="F24" s="186">
        <v>2.2499999999999999E-2</v>
      </c>
      <c r="G24" s="186">
        <v>0.02</v>
      </c>
    </row>
    <row r="25" spans="1:8">
      <c r="A25" s="69">
        <v>3</v>
      </c>
      <c r="B25" s="69" t="s">
        <v>210</v>
      </c>
      <c r="C25" s="186">
        <v>0.06</v>
      </c>
      <c r="D25" s="186">
        <v>5.7500000000000002E-2</v>
      </c>
      <c r="E25" s="186">
        <v>5.5E-2</v>
      </c>
      <c r="F25" s="186">
        <v>5.2499999999999998E-2</v>
      </c>
      <c r="G25" s="186">
        <v>0.05</v>
      </c>
    </row>
    <row r="27" spans="1:8">
      <c r="B27" s="73" t="s">
        <v>418</v>
      </c>
      <c r="H27" s="111" t="s">
        <v>419</v>
      </c>
    </row>
    <row r="28" spans="1:8" ht="15.75">
      <c r="A28" s="69">
        <v>1</v>
      </c>
      <c r="B28" s="216" t="s">
        <v>410</v>
      </c>
      <c r="C28" s="217">
        <f>IF(C21=TRUE,C23,"")</f>
        <v>0.06</v>
      </c>
      <c r="D28" s="217" t="str">
        <f t="shared" ref="D28:G28" si="1">IF(D21=TRUE,D23,"")</f>
        <v/>
      </c>
      <c r="E28" s="217" t="str">
        <f t="shared" si="1"/>
        <v/>
      </c>
      <c r="F28" s="217" t="str">
        <f t="shared" si="1"/>
        <v/>
      </c>
      <c r="G28" s="217" t="str">
        <f t="shared" si="1"/>
        <v/>
      </c>
      <c r="H28" s="217">
        <f>SUM(C28:G28)</f>
        <v>0.06</v>
      </c>
    </row>
    <row r="29" spans="1:8" ht="15.75">
      <c r="A29" s="69">
        <v>2</v>
      </c>
      <c r="B29" s="216" t="s">
        <v>409</v>
      </c>
      <c r="C29" s="217">
        <f>IF(C21=TRUE,C24,"")</f>
        <v>0.03</v>
      </c>
      <c r="D29" s="217" t="str">
        <f>IF(D21=TRUE,D24,"")</f>
        <v/>
      </c>
      <c r="E29" s="217" t="str">
        <f>IF(E21=TRUE,E24,"")</f>
        <v/>
      </c>
      <c r="F29" s="217" t="str">
        <f>IF(F21=TRUE,F24,"")</f>
        <v/>
      </c>
      <c r="G29" s="217" t="str">
        <f>IF(G21=TRUE,G24,"")</f>
        <v/>
      </c>
      <c r="H29" s="217">
        <f>SUM(C29:G29)</f>
        <v>0.03</v>
      </c>
    </row>
    <row r="30" spans="1:8" ht="15.75">
      <c r="A30" s="69">
        <v>3</v>
      </c>
      <c r="B30" s="216" t="s">
        <v>408</v>
      </c>
      <c r="C30" s="217">
        <f>IF(C21=TRUE,C25,"")</f>
        <v>0.06</v>
      </c>
      <c r="D30" s="217" t="str">
        <f t="shared" ref="D30:G30" si="2">IF(D21=TRUE,D25,"")</f>
        <v/>
      </c>
      <c r="E30" s="217" t="str">
        <f t="shared" si="2"/>
        <v/>
      </c>
      <c r="F30" s="217" t="str">
        <f t="shared" si="2"/>
        <v/>
      </c>
      <c r="G30" s="217" t="str">
        <f t="shared" si="2"/>
        <v/>
      </c>
      <c r="H30" s="217">
        <f>SUM(C30:G30)</f>
        <v>0.06</v>
      </c>
    </row>
    <row r="31" spans="1:8">
      <c r="B31" s="73"/>
    </row>
    <row r="32" spans="1:8">
      <c r="B32" s="73" t="s">
        <v>153</v>
      </c>
      <c r="C32" s="110" t="s">
        <v>65</v>
      </c>
      <c r="D32" s="110" t="s">
        <v>67</v>
      </c>
      <c r="E32" s="110" t="s">
        <v>66</v>
      </c>
      <c r="F32" s="110" t="s">
        <v>22</v>
      </c>
      <c r="G32" s="110" t="s">
        <v>433</v>
      </c>
    </row>
    <row r="33" spans="2:7" ht="15.75">
      <c r="B33" s="216" t="s">
        <v>432</v>
      </c>
      <c r="C33" s="218">
        <f>'1-2'!G36</f>
        <v>0</v>
      </c>
      <c r="D33" s="218">
        <f>'1-2'!G37</f>
        <v>0</v>
      </c>
      <c r="E33" s="218">
        <f>'1-2'!G38</f>
        <v>0</v>
      </c>
      <c r="F33" s="218">
        <f>'1-2'!G39</f>
        <v>0</v>
      </c>
      <c r="G33" s="218">
        <f>SUM(C33:F33)</f>
        <v>0</v>
      </c>
    </row>
    <row r="34" spans="2:7" ht="15.75">
      <c r="B34" s="216" t="s">
        <v>434</v>
      </c>
      <c r="G34" s="72">
        <f>IF(G33&gt;0,250,350)</f>
        <v>350</v>
      </c>
    </row>
  </sheetData>
  <sortState ref="A23:H25">
    <sortCondition ref="A23:A25"/>
  </sortState>
  <mergeCells count="1">
    <mergeCell ref="C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J97"/>
  <sheetViews>
    <sheetView showGridLines="0" showRowColHeaders="0" zoomScaleNormal="100" workbookViewId="0">
      <selection activeCell="B7" sqref="B7:C7"/>
    </sheetView>
  </sheetViews>
  <sheetFormatPr defaultColWidth="8.85546875" defaultRowHeight="16.5"/>
  <cols>
    <col min="1" max="10" width="9.7109375" style="1" customWidth="1"/>
    <col min="11" max="16384" width="8.85546875" style="1"/>
  </cols>
  <sheetData>
    <row r="1" spans="1:10" ht="16.899999999999999" customHeight="1">
      <c r="B1" s="75"/>
      <c r="H1" s="75"/>
    </row>
    <row r="2" spans="1:10" ht="16.899999999999999" customHeight="1">
      <c r="A2" s="626"/>
      <c r="B2" s="627"/>
      <c r="C2" s="613" t="s">
        <v>0</v>
      </c>
      <c r="D2" s="613"/>
      <c r="E2" s="613"/>
      <c r="F2" s="613"/>
      <c r="G2" s="613"/>
      <c r="H2" s="614"/>
      <c r="I2" s="657" t="s">
        <v>11</v>
      </c>
      <c r="J2" s="658"/>
    </row>
    <row r="3" spans="1:10" ht="16.899999999999999" customHeight="1">
      <c r="A3" s="626"/>
      <c r="B3" s="627"/>
      <c r="C3" s="615" t="s">
        <v>1</v>
      </c>
      <c r="D3" s="615"/>
      <c r="E3" s="615"/>
      <c r="F3" s="615"/>
      <c r="G3" s="615"/>
      <c r="H3" s="616"/>
      <c r="I3" s="659" t="s">
        <v>77</v>
      </c>
      <c r="J3" s="660"/>
    </row>
    <row r="4" spans="1:10" ht="16.899999999999999" customHeight="1" thickBot="1">
      <c r="A4" s="668" t="s">
        <v>575</v>
      </c>
      <c r="B4" s="669"/>
      <c r="C4" s="673"/>
      <c r="D4" s="673"/>
      <c r="E4" s="673"/>
      <c r="F4" s="673"/>
      <c r="G4" s="673"/>
      <c r="H4" s="674"/>
      <c r="I4" s="661" t="s">
        <v>12</v>
      </c>
      <c r="J4" s="662"/>
    </row>
    <row r="5" spans="1:10" s="134" customFormat="1" ht="7.5" customHeight="1" thickTop="1">
      <c r="A5" s="515"/>
      <c r="B5" s="486"/>
      <c r="C5" s="349"/>
      <c r="D5" s="349"/>
      <c r="E5" s="349"/>
      <c r="F5" s="349"/>
      <c r="G5" s="349"/>
      <c r="H5" s="349"/>
      <c r="I5" s="516"/>
      <c r="J5" s="516"/>
    </row>
    <row r="6" spans="1:10" s="134" customFormat="1" ht="17.25">
      <c r="A6" s="531" t="s">
        <v>72</v>
      </c>
      <c r="B6" s="517"/>
      <c r="C6" s="517"/>
      <c r="D6" s="517"/>
      <c r="E6" s="517"/>
      <c r="F6" s="517"/>
      <c r="G6" s="517"/>
      <c r="H6" s="517"/>
      <c r="I6" s="517"/>
      <c r="J6" s="517"/>
    </row>
    <row r="7" spans="1:10" s="134" customFormat="1" ht="15">
      <c r="A7" s="73" t="s">
        <v>13</v>
      </c>
      <c r="B7" s="678"/>
      <c r="C7" s="679"/>
      <c r="G7" s="236" t="s">
        <v>15</v>
      </c>
      <c r="H7" s="680"/>
      <c r="I7" s="681"/>
    </row>
    <row r="8" spans="1:10" s="134" customFormat="1" ht="15"/>
    <row r="9" spans="1:10" s="134" customFormat="1" ht="15">
      <c r="A9" s="73" t="s">
        <v>35</v>
      </c>
      <c r="C9" s="682"/>
      <c r="D9" s="683"/>
      <c r="E9" s="683"/>
      <c r="F9" s="683"/>
      <c r="G9" s="683"/>
      <c r="H9" s="683"/>
      <c r="I9" s="684"/>
    </row>
    <row r="10" spans="1:10" s="134" customFormat="1" ht="15">
      <c r="A10" s="73" t="s">
        <v>36</v>
      </c>
      <c r="C10" s="682"/>
      <c r="D10" s="683"/>
      <c r="E10" s="683"/>
      <c r="F10" s="683"/>
      <c r="G10" s="683"/>
      <c r="H10" s="683"/>
      <c r="I10" s="684"/>
    </row>
    <row r="11" spans="1:10" s="134" customFormat="1" ht="15">
      <c r="A11" s="73"/>
      <c r="C11" s="682"/>
      <c r="D11" s="683"/>
      <c r="E11" s="683"/>
      <c r="F11" s="683"/>
      <c r="G11" s="683"/>
      <c r="H11" s="683"/>
      <c r="I11" s="684"/>
    </row>
    <row r="12" spans="1:10" s="134" customFormat="1" ht="15">
      <c r="A12" s="73" t="s">
        <v>37</v>
      </c>
      <c r="B12" s="654"/>
      <c r="C12" s="675"/>
      <c r="D12" s="518" t="s">
        <v>38</v>
      </c>
      <c r="E12" s="285"/>
      <c r="G12" s="236" t="s">
        <v>39</v>
      </c>
      <c r="H12" s="676"/>
      <c r="I12" s="677"/>
    </row>
    <row r="13" spans="1:10" s="134" customFormat="1" ht="15">
      <c r="A13" s="73"/>
      <c r="C13" s="519"/>
      <c r="D13" s="519"/>
    </row>
    <row r="14" spans="1:10" s="134" customFormat="1" ht="15">
      <c r="B14" s="73" t="s">
        <v>40</v>
      </c>
      <c r="C14" s="654"/>
      <c r="D14" s="655"/>
      <c r="F14" s="73"/>
      <c r="G14" s="236" t="s">
        <v>45</v>
      </c>
      <c r="H14" s="685"/>
      <c r="I14" s="686"/>
    </row>
    <row r="15" spans="1:10" s="134" customFormat="1" ht="15">
      <c r="A15" s="73"/>
      <c r="B15" s="486" t="s">
        <v>47</v>
      </c>
      <c r="C15" s="654"/>
      <c r="D15" s="655"/>
      <c r="E15" s="73"/>
      <c r="F15" s="236"/>
      <c r="G15" s="520" t="s">
        <v>48</v>
      </c>
      <c r="H15" s="654"/>
      <c r="I15" s="655"/>
    </row>
    <row r="16" spans="1:10" s="134" customFormat="1" ht="15">
      <c r="A16" s="73"/>
      <c r="C16" s="519"/>
      <c r="D16" s="519"/>
      <c r="E16" s="521" t="s">
        <v>46</v>
      </c>
    </row>
    <row r="17" spans="1:9" s="134" customFormat="1" ht="15">
      <c r="A17" s="670" t="s">
        <v>44</v>
      </c>
      <c r="B17" s="671"/>
      <c r="C17" s="672"/>
      <c r="D17" s="519"/>
    </row>
    <row r="18" spans="1:9" s="134" customFormat="1" ht="15">
      <c r="A18" s="522"/>
      <c r="B18" s="523" t="s">
        <v>41</v>
      </c>
      <c r="C18" s="285"/>
      <c r="D18" s="519"/>
    </row>
    <row r="19" spans="1:9" s="134" customFormat="1" ht="15">
      <c r="A19" s="522"/>
      <c r="B19" s="523" t="s">
        <v>42</v>
      </c>
      <c r="C19" s="524"/>
      <c r="D19" s="519"/>
    </row>
    <row r="20" spans="1:9" s="134" customFormat="1" ht="15">
      <c r="A20" s="503"/>
      <c r="B20" s="525" t="s">
        <v>43</v>
      </c>
      <c r="C20" s="120"/>
      <c r="D20" s="519"/>
    </row>
    <row r="21" spans="1:9" s="134" customFormat="1" ht="7.9" customHeight="1">
      <c r="A21" s="73"/>
      <c r="C21" s="519"/>
      <c r="D21" s="519"/>
    </row>
    <row r="22" spans="1:9" s="134" customFormat="1" ht="14.45" customHeight="1">
      <c r="A22" s="496" t="s">
        <v>527</v>
      </c>
    </row>
    <row r="23" spans="1:9" s="134" customFormat="1" ht="14.45" customHeight="1">
      <c r="G23" s="667"/>
      <c r="H23" s="667"/>
      <c r="I23" s="667"/>
    </row>
    <row r="24" spans="1:9" s="134" customFormat="1" ht="14.45" customHeight="1"/>
    <row r="25" spans="1:9" s="134" customFormat="1" ht="14.45" customHeight="1">
      <c r="G25" s="142" t="s">
        <v>20</v>
      </c>
    </row>
    <row r="26" spans="1:9" s="134" customFormat="1" ht="14.45" customHeight="1">
      <c r="G26" s="494"/>
      <c r="H26" s="526" t="s">
        <v>31</v>
      </c>
      <c r="I26" s="94"/>
    </row>
    <row r="27" spans="1:9" s="134" customFormat="1" ht="14.45" customHeight="1">
      <c r="G27" s="494"/>
      <c r="H27" s="526" t="s">
        <v>32</v>
      </c>
      <c r="I27" s="94"/>
    </row>
    <row r="28" spans="1:9" s="134" customFormat="1" ht="14.45" customHeight="1">
      <c r="G28" s="494"/>
      <c r="H28" s="526" t="s">
        <v>33</v>
      </c>
      <c r="I28" s="94"/>
    </row>
    <row r="29" spans="1:9" s="134" customFormat="1" ht="14.45" customHeight="1">
      <c r="G29" s="494"/>
      <c r="H29" s="526" t="s">
        <v>34</v>
      </c>
      <c r="I29" s="94"/>
    </row>
    <row r="30" spans="1:9" s="134" customFormat="1" ht="7.9" customHeight="1"/>
    <row r="31" spans="1:9" s="134" customFormat="1" ht="15">
      <c r="A31" s="496" t="s">
        <v>14</v>
      </c>
      <c r="F31" s="142" t="s">
        <v>69</v>
      </c>
    </row>
    <row r="32" spans="1:9" s="134" customFormat="1" ht="15">
      <c r="F32" s="134" t="s">
        <v>70</v>
      </c>
      <c r="G32" s="134" t="s">
        <v>71</v>
      </c>
    </row>
    <row r="33" spans="1:8" s="134" customFormat="1" ht="15">
      <c r="F33" s="567" t="str">
        <f>IF(G33&gt;0,(G33/$E$47),"")</f>
        <v/>
      </c>
      <c r="G33" s="94">
        <v>0</v>
      </c>
      <c r="H33" s="110" t="s">
        <v>68</v>
      </c>
    </row>
    <row r="34" spans="1:8" s="134" customFormat="1" ht="15">
      <c r="F34" s="567" t="str">
        <f t="shared" ref="F34:F49" si="0">IF(G34&gt;0,(G34/$E$47),"")</f>
        <v/>
      </c>
      <c r="G34" s="94">
        <v>0</v>
      </c>
      <c r="H34" s="110" t="s">
        <v>21</v>
      </c>
    </row>
    <row r="35" spans="1:8" s="134" customFormat="1" ht="15">
      <c r="F35" s="567" t="str">
        <f t="shared" si="0"/>
        <v/>
      </c>
      <c r="G35" s="94">
        <v>0</v>
      </c>
      <c r="H35" s="110" t="s">
        <v>126</v>
      </c>
    </row>
    <row r="36" spans="1:8" s="134" customFormat="1" ht="15">
      <c r="F36" s="567" t="str">
        <f t="shared" si="0"/>
        <v/>
      </c>
      <c r="G36" s="94">
        <v>0</v>
      </c>
      <c r="H36" s="110" t="s">
        <v>65</v>
      </c>
    </row>
    <row r="37" spans="1:8" s="134" customFormat="1" ht="15">
      <c r="F37" s="567" t="str">
        <f t="shared" si="0"/>
        <v/>
      </c>
      <c r="G37" s="94">
        <v>0</v>
      </c>
      <c r="H37" s="110" t="s">
        <v>67</v>
      </c>
    </row>
    <row r="38" spans="1:8" s="134" customFormat="1" ht="15">
      <c r="F38" s="567" t="str">
        <f t="shared" si="0"/>
        <v/>
      </c>
      <c r="G38" s="94">
        <v>0</v>
      </c>
      <c r="H38" s="110" t="s">
        <v>603</v>
      </c>
    </row>
    <row r="39" spans="1:8" s="134" customFormat="1" ht="15">
      <c r="A39" s="142" t="s">
        <v>16</v>
      </c>
      <c r="B39" s="111" t="s">
        <v>595</v>
      </c>
      <c r="F39" s="567" t="str">
        <f t="shared" si="0"/>
        <v/>
      </c>
      <c r="G39" s="94">
        <v>0</v>
      </c>
      <c r="H39" s="110" t="s">
        <v>22</v>
      </c>
    </row>
    <row r="40" spans="1:8" s="134" customFormat="1" ht="15">
      <c r="B40" s="539" t="s">
        <v>565</v>
      </c>
      <c r="C40" s="539" t="s">
        <v>602</v>
      </c>
      <c r="D40" s="539" t="s">
        <v>566</v>
      </c>
      <c r="E40" s="539" t="s">
        <v>124</v>
      </c>
      <c r="F40" s="567" t="str">
        <f t="shared" si="0"/>
        <v/>
      </c>
      <c r="G40" s="94">
        <v>0</v>
      </c>
      <c r="H40" s="110" t="s">
        <v>23</v>
      </c>
    </row>
    <row r="41" spans="1:8" s="134" customFormat="1" ht="15">
      <c r="A41" s="538" t="s">
        <v>19</v>
      </c>
      <c r="B41" s="583"/>
      <c r="C41" s="94"/>
      <c r="D41" s="94"/>
      <c r="E41" s="540">
        <f>SUM(B41:D41)</f>
        <v>0</v>
      </c>
      <c r="F41" s="567" t="str">
        <f t="shared" si="0"/>
        <v/>
      </c>
      <c r="G41" s="94">
        <v>0</v>
      </c>
      <c r="H41" s="110" t="s">
        <v>24</v>
      </c>
    </row>
    <row r="42" spans="1:8" s="134" customFormat="1" ht="15">
      <c r="A42" s="538" t="s">
        <v>17</v>
      </c>
      <c r="B42" s="583"/>
      <c r="C42" s="94"/>
      <c r="D42" s="94"/>
      <c r="E42" s="540">
        <f t="shared" ref="E42:E46" si="1">SUM(B42:D42)</f>
        <v>0</v>
      </c>
      <c r="F42" s="567" t="str">
        <f t="shared" si="0"/>
        <v/>
      </c>
      <c r="G42" s="94">
        <v>0</v>
      </c>
      <c r="H42" s="110" t="s">
        <v>25</v>
      </c>
    </row>
    <row r="43" spans="1:8" s="134" customFormat="1" ht="15">
      <c r="A43" s="538" t="s">
        <v>18</v>
      </c>
      <c r="B43" s="583"/>
      <c r="C43" s="94"/>
      <c r="D43" s="94"/>
      <c r="E43" s="540">
        <f t="shared" si="1"/>
        <v>0</v>
      </c>
      <c r="F43" s="567" t="str">
        <f t="shared" si="0"/>
        <v/>
      </c>
      <c r="G43" s="94">
        <v>0</v>
      </c>
      <c r="H43" s="110" t="s">
        <v>26</v>
      </c>
    </row>
    <row r="44" spans="1:8" s="134" customFormat="1" ht="15">
      <c r="A44" s="538" t="s">
        <v>572</v>
      </c>
      <c r="B44" s="583"/>
      <c r="C44" s="94"/>
      <c r="D44" s="94"/>
      <c r="E44" s="540">
        <f t="shared" si="1"/>
        <v>0</v>
      </c>
      <c r="F44" s="567" t="str">
        <f t="shared" si="0"/>
        <v/>
      </c>
      <c r="G44" s="94">
        <v>0</v>
      </c>
      <c r="H44" s="110" t="s">
        <v>27</v>
      </c>
    </row>
    <row r="45" spans="1:8" s="134" customFormat="1" ht="15">
      <c r="A45" s="494" t="s">
        <v>573</v>
      </c>
      <c r="B45" s="583"/>
      <c r="C45" s="94"/>
      <c r="D45" s="94"/>
      <c r="E45" s="540">
        <f t="shared" si="1"/>
        <v>0</v>
      </c>
      <c r="F45" s="567" t="str">
        <f t="shared" si="0"/>
        <v/>
      </c>
      <c r="G45" s="94">
        <v>0</v>
      </c>
      <c r="H45" s="110" t="s">
        <v>604</v>
      </c>
    </row>
    <row r="46" spans="1:8" s="134" customFormat="1" ht="15">
      <c r="A46" s="494" t="s">
        <v>574</v>
      </c>
      <c r="B46" s="583"/>
      <c r="C46" s="94"/>
      <c r="D46" s="94"/>
      <c r="E46" s="540">
        <f t="shared" si="1"/>
        <v>0</v>
      </c>
      <c r="F46" s="567" t="str">
        <f t="shared" si="0"/>
        <v/>
      </c>
      <c r="G46" s="94">
        <v>0</v>
      </c>
      <c r="H46" s="110" t="s">
        <v>28</v>
      </c>
    </row>
    <row r="47" spans="1:8" s="134" customFormat="1" ht="15">
      <c r="A47" s="135" t="s">
        <v>124</v>
      </c>
      <c r="B47" s="540">
        <f>SUM(B41:B46)</f>
        <v>0</v>
      </c>
      <c r="C47" s="540">
        <f>SUM(C41:C46)</f>
        <v>0</v>
      </c>
      <c r="D47" s="540">
        <f t="shared" ref="D47:E47" si="2">SUM(D41:D46)</f>
        <v>0</v>
      </c>
      <c r="E47" s="540">
        <f t="shared" si="2"/>
        <v>0</v>
      </c>
      <c r="F47" s="567" t="str">
        <f t="shared" si="0"/>
        <v/>
      </c>
      <c r="G47" s="94">
        <v>0</v>
      </c>
      <c r="H47" s="110" t="s">
        <v>29</v>
      </c>
    </row>
    <row r="48" spans="1:8" s="134" customFormat="1" ht="15">
      <c r="A48" s="135" t="s">
        <v>594</v>
      </c>
      <c r="B48" s="559" t="e">
        <f>B47/$E47</f>
        <v>#DIV/0!</v>
      </c>
      <c r="C48" s="559" t="e">
        <f t="shared" ref="C48:E48" si="3">C47/$E47</f>
        <v>#DIV/0!</v>
      </c>
      <c r="D48" s="559" t="e">
        <f t="shared" si="3"/>
        <v>#DIV/0!</v>
      </c>
      <c r="E48" s="559" t="e">
        <f t="shared" si="3"/>
        <v>#DIV/0!</v>
      </c>
      <c r="F48" s="567" t="str">
        <f t="shared" si="0"/>
        <v/>
      </c>
      <c r="G48" s="94">
        <v>0</v>
      </c>
      <c r="H48" s="110" t="s">
        <v>30</v>
      </c>
    </row>
    <row r="49" spans="1:10" s="134" customFormat="1" ht="15" hidden="1">
      <c r="D49" s="580"/>
      <c r="F49" s="567" t="str">
        <f t="shared" si="0"/>
        <v/>
      </c>
    </row>
    <row r="50" spans="1:10" s="134" customFormat="1" ht="15" customHeight="1">
      <c r="D50" s="580"/>
    </row>
    <row r="51" spans="1:10" s="73" customFormat="1" ht="17.25">
      <c r="A51" s="531" t="s">
        <v>529</v>
      </c>
      <c r="B51" s="517"/>
      <c r="C51" s="517"/>
      <c r="D51" s="517"/>
      <c r="E51" s="517"/>
      <c r="F51" s="517"/>
      <c r="G51" s="517"/>
      <c r="H51" s="517"/>
      <c r="I51" s="517"/>
      <c r="J51" s="517"/>
    </row>
    <row r="52" spans="1:10" s="134" customFormat="1" ht="15"/>
    <row r="53" spans="1:10" s="134" customFormat="1" ht="15">
      <c r="A53" s="263"/>
      <c r="B53" s="570" t="s">
        <v>49</v>
      </c>
      <c r="C53" s="120"/>
      <c r="F53" s="570" t="s">
        <v>50</v>
      </c>
      <c r="G53" s="120"/>
    </row>
    <row r="54" spans="1:10" s="134" customFormat="1" ht="15" customHeight="1"/>
    <row r="55" spans="1:10" s="73" customFormat="1" ht="17.25">
      <c r="A55" s="531" t="s">
        <v>387</v>
      </c>
      <c r="B55" s="517"/>
      <c r="C55" s="517"/>
      <c r="D55" s="517"/>
      <c r="E55" s="517"/>
      <c r="F55" s="517"/>
      <c r="G55" s="517"/>
      <c r="H55" s="517"/>
      <c r="I55" s="517"/>
      <c r="J55" s="517"/>
    </row>
    <row r="56" spans="1:10" s="134" customFormat="1" ht="15"/>
    <row r="57" spans="1:10" s="134" customFormat="1" ht="15">
      <c r="A57" s="134" t="s">
        <v>528</v>
      </c>
    </row>
    <row r="58" spans="1:10" s="134" customFormat="1" ht="15.6" customHeight="1"/>
    <row r="59" spans="1:10" s="134" customFormat="1" ht="15"/>
    <row r="60" spans="1:10" s="134" customFormat="1" ht="15">
      <c r="A60" s="134" t="s">
        <v>51</v>
      </c>
    </row>
    <row r="61" spans="1:10" s="134" customFormat="1" ht="15" customHeight="1"/>
    <row r="62" spans="1:10" s="73" customFormat="1" ht="17.25">
      <c r="A62" s="531" t="s">
        <v>73</v>
      </c>
      <c r="B62" s="517"/>
      <c r="C62" s="517"/>
      <c r="D62" s="517"/>
      <c r="E62" s="517"/>
      <c r="F62" s="517"/>
      <c r="G62" s="517"/>
      <c r="H62" s="517"/>
      <c r="I62" s="517"/>
      <c r="J62" s="517"/>
    </row>
    <row r="63" spans="1:10" s="134" customFormat="1" ht="15"/>
    <row r="64" spans="1:10" s="134" customFormat="1" ht="15">
      <c r="A64" s="134" t="s">
        <v>52</v>
      </c>
      <c r="B64" s="631"/>
      <c r="C64" s="632"/>
      <c r="D64" s="632"/>
      <c r="E64" s="632"/>
      <c r="F64" s="633"/>
      <c r="H64" s="570" t="s">
        <v>57</v>
      </c>
      <c r="I64" s="636"/>
      <c r="J64" s="637"/>
    </row>
    <row r="65" spans="1:10" s="134" customFormat="1" ht="15">
      <c r="A65" s="134" t="s">
        <v>53</v>
      </c>
      <c r="B65" s="634"/>
      <c r="C65" s="638"/>
      <c r="D65" s="638"/>
      <c r="E65" s="638"/>
      <c r="F65" s="635"/>
    </row>
    <row r="66" spans="1:10" s="134" customFormat="1" ht="15">
      <c r="A66" s="134" t="s">
        <v>54</v>
      </c>
      <c r="B66" s="634"/>
      <c r="C66" s="638"/>
      <c r="D66" s="638"/>
      <c r="E66" s="638"/>
      <c r="F66" s="635"/>
      <c r="H66" s="570" t="s">
        <v>58</v>
      </c>
      <c r="I66" s="636"/>
      <c r="J66" s="637"/>
    </row>
    <row r="67" spans="1:10" s="134" customFormat="1" ht="15">
      <c r="A67" s="134" t="s">
        <v>37</v>
      </c>
      <c r="B67" s="654"/>
      <c r="C67" s="655"/>
      <c r="D67" s="570" t="s">
        <v>55</v>
      </c>
      <c r="E67" s="120"/>
      <c r="F67" s="570" t="s">
        <v>56</v>
      </c>
      <c r="G67" s="652"/>
      <c r="H67" s="653"/>
    </row>
    <row r="68" spans="1:10" s="134" customFormat="1" ht="18" customHeight="1">
      <c r="A68" s="527" t="s">
        <v>46</v>
      </c>
      <c r="G68" s="570" t="s">
        <v>507</v>
      </c>
      <c r="H68" s="663"/>
      <c r="I68" s="664"/>
      <c r="J68" s="665"/>
    </row>
    <row r="69" spans="1:10" s="134" customFormat="1" ht="15">
      <c r="H69" s="569"/>
      <c r="I69" s="569"/>
      <c r="J69" s="569"/>
    </row>
    <row r="70" spans="1:10" s="134" customFormat="1" ht="15" customHeight="1">
      <c r="H70" s="569"/>
      <c r="I70" s="569"/>
      <c r="J70" s="569"/>
    </row>
    <row r="71" spans="1:10" s="73" customFormat="1" ht="17.25">
      <c r="A71" s="532" t="s">
        <v>74</v>
      </c>
      <c r="B71" s="517"/>
      <c r="C71" s="517"/>
      <c r="D71" s="517"/>
      <c r="E71" s="517"/>
      <c r="F71" s="517"/>
      <c r="G71" s="517"/>
      <c r="H71" s="528"/>
      <c r="I71" s="528"/>
      <c r="J71" s="528"/>
    </row>
    <row r="72" spans="1:10" s="134" customFormat="1" ht="28.15" customHeight="1">
      <c r="A72" s="666" t="s">
        <v>59</v>
      </c>
      <c r="B72" s="666"/>
      <c r="C72" s="666"/>
      <c r="D72" s="666"/>
      <c r="E72" s="666"/>
      <c r="F72" s="666"/>
      <c r="G72" s="666"/>
      <c r="H72" s="666"/>
      <c r="I72" s="666"/>
      <c r="J72" s="666"/>
    </row>
    <row r="73" spans="1:10" s="134" customFormat="1" ht="8.4499999999999993" customHeight="1"/>
    <row r="74" spans="1:10" s="134" customFormat="1" ht="15">
      <c r="A74" s="134" t="s">
        <v>52</v>
      </c>
      <c r="B74" s="631"/>
      <c r="C74" s="632"/>
      <c r="D74" s="632"/>
      <c r="E74" s="632"/>
      <c r="F74" s="633"/>
      <c r="H74" s="570" t="s">
        <v>57</v>
      </c>
      <c r="I74" s="636"/>
      <c r="J74" s="637"/>
    </row>
    <row r="75" spans="1:10" s="134" customFormat="1" ht="15">
      <c r="A75" s="134" t="s">
        <v>460</v>
      </c>
      <c r="B75" s="634"/>
      <c r="C75" s="638"/>
      <c r="D75" s="638"/>
      <c r="E75" s="638"/>
      <c r="F75" s="635"/>
      <c r="H75" s="570"/>
      <c r="I75" s="581"/>
      <c r="J75" s="581"/>
    </row>
    <row r="76" spans="1:10" s="134" customFormat="1" ht="15">
      <c r="A76" s="134" t="s">
        <v>53</v>
      </c>
      <c r="B76" s="631"/>
      <c r="C76" s="632"/>
      <c r="D76" s="632"/>
      <c r="E76" s="632"/>
      <c r="F76" s="633"/>
    </row>
    <row r="77" spans="1:10" s="134" customFormat="1" ht="15">
      <c r="A77" s="134" t="s">
        <v>54</v>
      </c>
      <c r="B77" s="631"/>
      <c r="C77" s="632"/>
      <c r="D77" s="632"/>
      <c r="E77" s="632"/>
      <c r="F77" s="633"/>
      <c r="H77" s="570" t="s">
        <v>58</v>
      </c>
      <c r="I77" s="636"/>
      <c r="J77" s="637"/>
    </row>
    <row r="78" spans="1:10" s="134" customFormat="1" ht="15">
      <c r="A78" s="134" t="s">
        <v>37</v>
      </c>
      <c r="B78" s="634"/>
      <c r="C78" s="635"/>
      <c r="D78" s="570" t="s">
        <v>55</v>
      </c>
      <c r="E78" s="120"/>
      <c r="F78" s="570" t="s">
        <v>56</v>
      </c>
      <c r="G78" s="652"/>
      <c r="H78" s="653"/>
    </row>
    <row r="79" spans="1:10" s="134" customFormat="1" ht="15">
      <c r="G79" s="570" t="s">
        <v>507</v>
      </c>
      <c r="H79" s="663"/>
      <c r="I79" s="664"/>
      <c r="J79" s="665"/>
    </row>
    <row r="80" spans="1:10" s="134" customFormat="1" ht="15">
      <c r="G80" s="570"/>
      <c r="H80" s="582"/>
      <c r="I80" s="582"/>
      <c r="J80" s="582"/>
    </row>
    <row r="81" spans="1:10" s="73" customFormat="1" ht="17.25">
      <c r="A81" s="532" t="s">
        <v>75</v>
      </c>
      <c r="B81" s="517"/>
      <c r="C81" s="517"/>
      <c r="D81" s="517"/>
      <c r="E81" s="517"/>
      <c r="F81" s="517"/>
      <c r="G81" s="517"/>
      <c r="H81" s="528"/>
      <c r="I81" s="528"/>
      <c r="J81" s="528"/>
    </row>
    <row r="82" spans="1:10" s="134" customFormat="1" ht="15"/>
    <row r="83" spans="1:10" s="134" customFormat="1" ht="15">
      <c r="A83" s="134" t="s">
        <v>461</v>
      </c>
      <c r="B83" s="634"/>
      <c r="C83" s="638"/>
      <c r="D83" s="638"/>
      <c r="E83" s="638"/>
      <c r="F83" s="635"/>
      <c r="H83" s="570" t="s">
        <v>60</v>
      </c>
      <c r="I83" s="648"/>
      <c r="J83" s="649"/>
    </row>
    <row r="84" spans="1:10" s="134" customFormat="1" ht="15">
      <c r="A84" s="134" t="s">
        <v>54</v>
      </c>
      <c r="B84" s="634"/>
      <c r="C84" s="638"/>
      <c r="D84" s="638"/>
      <c r="E84" s="638"/>
      <c r="F84" s="635"/>
      <c r="H84" s="570" t="s">
        <v>61</v>
      </c>
      <c r="I84" s="654"/>
      <c r="J84" s="655"/>
    </row>
    <row r="85" spans="1:10" s="134" customFormat="1" ht="15">
      <c r="A85" s="134" t="s">
        <v>37</v>
      </c>
      <c r="B85" s="634"/>
      <c r="C85" s="635"/>
      <c r="D85" s="570" t="s">
        <v>55</v>
      </c>
      <c r="E85" s="120"/>
      <c r="F85" s="570" t="s">
        <v>56</v>
      </c>
      <c r="G85" s="652"/>
      <c r="H85" s="653"/>
    </row>
    <row r="86" spans="1:10" s="134" customFormat="1" ht="15" customHeight="1">
      <c r="H86" s="656"/>
      <c r="I86" s="656"/>
      <c r="J86" s="656"/>
    </row>
    <row r="87" spans="1:10" s="134" customFormat="1" ht="15">
      <c r="A87" s="506" t="s">
        <v>62</v>
      </c>
    </row>
    <row r="88" spans="1:10" s="134" customFormat="1" ht="15"/>
    <row r="89" spans="1:10" s="134" customFormat="1" ht="15"/>
    <row r="90" spans="1:10" s="134" customFormat="1" ht="15"/>
    <row r="91" spans="1:10" s="134" customFormat="1" ht="15"/>
    <row r="92" spans="1:10" s="134" customFormat="1" ht="25.15" customHeight="1">
      <c r="A92" s="651" t="s">
        <v>508</v>
      </c>
      <c r="B92" s="651"/>
      <c r="C92" s="651"/>
      <c r="D92" s="650" t="s">
        <v>64</v>
      </c>
      <c r="E92" s="650"/>
      <c r="F92" s="650" t="s">
        <v>57</v>
      </c>
      <c r="G92" s="650"/>
      <c r="H92" s="568" t="s">
        <v>509</v>
      </c>
      <c r="I92" s="650" t="s">
        <v>63</v>
      </c>
      <c r="J92" s="650"/>
    </row>
    <row r="93" spans="1:10" s="358" customFormat="1" ht="28.9" customHeight="1">
      <c r="A93" s="645"/>
      <c r="B93" s="646"/>
      <c r="C93" s="647"/>
      <c r="D93" s="643"/>
      <c r="E93" s="644"/>
      <c r="F93" s="641"/>
      <c r="G93" s="642"/>
      <c r="H93" s="529"/>
      <c r="I93" s="530"/>
      <c r="J93" s="530"/>
    </row>
    <row r="94" spans="1:10" s="358" customFormat="1" ht="28.9" customHeight="1">
      <c r="A94" s="645"/>
      <c r="B94" s="646"/>
      <c r="C94" s="647"/>
      <c r="D94" s="643"/>
      <c r="E94" s="644"/>
      <c r="F94" s="641"/>
      <c r="G94" s="642"/>
      <c r="H94" s="529"/>
      <c r="I94" s="530"/>
      <c r="J94" s="530"/>
    </row>
    <row r="95" spans="1:10" s="134" customFormat="1" ht="15">
      <c r="A95" s="639" t="s">
        <v>80</v>
      </c>
      <c r="B95" s="640"/>
      <c r="C95" s="640"/>
      <c r="D95" s="640"/>
      <c r="E95" s="640"/>
      <c r="F95" s="640"/>
      <c r="G95" s="640"/>
      <c r="H95" s="640"/>
      <c r="I95" s="640"/>
      <c r="J95" s="640"/>
    </row>
    <row r="96" spans="1:10" s="134" customFormat="1" ht="15"/>
    <row r="97" s="134" customFormat="1" ht="15"/>
  </sheetData>
  <sheetProtection algorithmName="SHA-512" hashValue="E2NInmZoqweCsh+YknHkRy1fputXk7fS8b4O0ak74qiMJoxveDRrZTRfzcCwxkHXRrWhiMbPMF2ufW3Ygz3QvA==" saltValue="ZUbL3fG+IzkED7Q+B97Sww==" spinCount="100000" sheet="1" selectLockedCells="1"/>
  <mergeCells count="57">
    <mergeCell ref="A4:B4"/>
    <mergeCell ref="A2:B3"/>
    <mergeCell ref="A17:C17"/>
    <mergeCell ref="C2:H2"/>
    <mergeCell ref="C3:H3"/>
    <mergeCell ref="C4:H4"/>
    <mergeCell ref="B12:C12"/>
    <mergeCell ref="H12:I12"/>
    <mergeCell ref="B7:C7"/>
    <mergeCell ref="H7:I7"/>
    <mergeCell ref="C9:I9"/>
    <mergeCell ref="C10:I10"/>
    <mergeCell ref="C11:I11"/>
    <mergeCell ref="H14:I14"/>
    <mergeCell ref="C14:D14"/>
    <mergeCell ref="C15:D15"/>
    <mergeCell ref="H15:I15"/>
    <mergeCell ref="I2:J2"/>
    <mergeCell ref="I3:J3"/>
    <mergeCell ref="I4:J4"/>
    <mergeCell ref="H79:J79"/>
    <mergeCell ref="H68:J68"/>
    <mergeCell ref="A72:J72"/>
    <mergeCell ref="B64:F64"/>
    <mergeCell ref="B65:F65"/>
    <mergeCell ref="B66:F66"/>
    <mergeCell ref="B67:C67"/>
    <mergeCell ref="G67:H67"/>
    <mergeCell ref="G78:H78"/>
    <mergeCell ref="G23:I23"/>
    <mergeCell ref="B74:F74"/>
    <mergeCell ref="B76:F76"/>
    <mergeCell ref="I83:J83"/>
    <mergeCell ref="I92:J92"/>
    <mergeCell ref="A92:C92"/>
    <mergeCell ref="G85:H85"/>
    <mergeCell ref="I84:J84"/>
    <mergeCell ref="F92:G92"/>
    <mergeCell ref="D92:E92"/>
    <mergeCell ref="H86:J86"/>
    <mergeCell ref="B83:F83"/>
    <mergeCell ref="B84:F84"/>
    <mergeCell ref="B85:C85"/>
    <mergeCell ref="A95:J95"/>
    <mergeCell ref="F93:G93"/>
    <mergeCell ref="F94:G94"/>
    <mergeCell ref="D93:E93"/>
    <mergeCell ref="D94:E94"/>
    <mergeCell ref="A93:C93"/>
    <mergeCell ref="A94:C94"/>
    <mergeCell ref="B77:F77"/>
    <mergeCell ref="B78:C78"/>
    <mergeCell ref="I64:J64"/>
    <mergeCell ref="I66:J66"/>
    <mergeCell ref="I74:J74"/>
    <mergeCell ref="I77:J77"/>
    <mergeCell ref="B75:F75"/>
  </mergeCells>
  <dataValidations count="3">
    <dataValidation type="decimal" operator="lessThanOrEqual" allowBlank="1" showInputMessage="1" showErrorMessage="1" error="Data should be represented as follows:_x000a_####.##" sqref="H14:I14">
      <formula1>9999.99</formula1>
    </dataValidation>
    <dataValidation type="decimal" operator="lessThanOrEqual" allowBlank="1" showInputMessage="1" showErrorMessage="1" error="Data should be entered as follows:_x000a_##.######" sqref="C15:D15">
      <formula1>99.999999</formula1>
    </dataValidation>
    <dataValidation type="decimal" operator="lessThanOrEqual" allowBlank="1" showInputMessage="1" showErrorMessage="1" error="Data should be negative number as follows:_x000a__x000a_  -###.######" sqref="H15:I15">
      <formula1>999.999999</formula1>
    </dataValidation>
  </dataValidations>
  <printOptions horizontalCentered="1"/>
  <pageMargins left="0.5" right="0.25" top="0.5" bottom="0.5" header="0.25" footer="0"/>
  <pageSetup scale="99" fitToHeight="2" orientation="portrait" r:id="rId1"/>
  <rowBreaks count="1" manualBreakCount="1">
    <brk id="50"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3</xdr:col>
                    <xdr:colOff>9525</xdr:colOff>
                    <xdr:row>21</xdr:row>
                    <xdr:rowOff>152400</xdr:rowOff>
                  </from>
                  <to>
                    <xdr:col>3</xdr:col>
                    <xdr:colOff>628650</xdr:colOff>
                    <xdr:row>23</xdr:row>
                    <xdr:rowOff>9525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3</xdr:col>
                    <xdr:colOff>9525</xdr:colOff>
                    <xdr:row>22</xdr:row>
                    <xdr:rowOff>161925</xdr:rowOff>
                  </from>
                  <to>
                    <xdr:col>3</xdr:col>
                    <xdr:colOff>628650</xdr:colOff>
                    <xdr:row>24</xdr:row>
                    <xdr:rowOff>19050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3</xdr:col>
                    <xdr:colOff>9525</xdr:colOff>
                    <xdr:row>23</xdr:row>
                    <xdr:rowOff>161925</xdr:rowOff>
                  </from>
                  <to>
                    <xdr:col>3</xdr:col>
                    <xdr:colOff>628650</xdr:colOff>
                    <xdr:row>25</xdr:row>
                    <xdr:rowOff>19050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3</xdr:col>
                    <xdr:colOff>9525</xdr:colOff>
                    <xdr:row>24</xdr:row>
                    <xdr:rowOff>161925</xdr:rowOff>
                  </from>
                  <to>
                    <xdr:col>3</xdr:col>
                    <xdr:colOff>628650</xdr:colOff>
                    <xdr:row>26</xdr:row>
                    <xdr:rowOff>19050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3</xdr:col>
                    <xdr:colOff>9525</xdr:colOff>
                    <xdr:row>25</xdr:row>
                    <xdr:rowOff>161925</xdr:rowOff>
                  </from>
                  <to>
                    <xdr:col>3</xdr:col>
                    <xdr:colOff>666750</xdr:colOff>
                    <xdr:row>27</xdr:row>
                    <xdr:rowOff>19050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3</xdr:col>
                    <xdr:colOff>9525</xdr:colOff>
                    <xdr:row>26</xdr:row>
                    <xdr:rowOff>171450</xdr:rowOff>
                  </from>
                  <to>
                    <xdr:col>3</xdr:col>
                    <xdr:colOff>628650</xdr:colOff>
                    <xdr:row>28</xdr:row>
                    <xdr:rowOff>19050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3</xdr:col>
                    <xdr:colOff>9525</xdr:colOff>
                    <xdr:row>27</xdr:row>
                    <xdr:rowOff>161925</xdr:rowOff>
                  </from>
                  <to>
                    <xdr:col>4</xdr:col>
                    <xdr:colOff>285750</xdr:colOff>
                    <xdr:row>29</xdr:row>
                    <xdr:rowOff>19050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5</xdr:col>
                    <xdr:colOff>9525</xdr:colOff>
                    <xdr:row>21</xdr:row>
                    <xdr:rowOff>152400</xdr:rowOff>
                  </from>
                  <to>
                    <xdr:col>5</xdr:col>
                    <xdr:colOff>628650</xdr:colOff>
                    <xdr:row>23</xdr:row>
                    <xdr:rowOff>9525</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0</xdr:col>
                    <xdr:colOff>28575</xdr:colOff>
                    <xdr:row>30</xdr:row>
                    <xdr:rowOff>180975</xdr:rowOff>
                  </from>
                  <to>
                    <xdr:col>1</xdr:col>
                    <xdr:colOff>609600</xdr:colOff>
                    <xdr:row>32</xdr:row>
                    <xdr:rowOff>19050</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0</xdr:col>
                    <xdr:colOff>28575</xdr:colOff>
                    <xdr:row>31</xdr:row>
                    <xdr:rowOff>171450</xdr:rowOff>
                  </from>
                  <to>
                    <xdr:col>2</xdr:col>
                    <xdr:colOff>485775</xdr:colOff>
                    <xdr:row>33</xdr:row>
                    <xdr:rowOff>19050</xdr:rowOff>
                  </to>
                </anchor>
              </controlPr>
            </control>
          </mc:Choice>
        </mc:AlternateContent>
        <mc:AlternateContent xmlns:mc="http://schemas.openxmlformats.org/markup-compatibility/2006">
          <mc:Choice Requires="x14">
            <control shapeId="1055" r:id="rId14" name="Check Box 31">
              <controlPr defaultSize="0" autoFill="0" autoLine="0" autoPict="0">
                <anchor moveWithCells="1">
                  <from>
                    <xdr:col>0</xdr:col>
                    <xdr:colOff>28575</xdr:colOff>
                    <xdr:row>34</xdr:row>
                    <xdr:rowOff>180975</xdr:rowOff>
                  </from>
                  <to>
                    <xdr:col>2</xdr:col>
                    <xdr:colOff>552450</xdr:colOff>
                    <xdr:row>36</xdr:row>
                    <xdr:rowOff>19050</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0</xdr:col>
                    <xdr:colOff>28575</xdr:colOff>
                    <xdr:row>35</xdr:row>
                    <xdr:rowOff>180975</xdr:rowOff>
                  </from>
                  <to>
                    <xdr:col>2</xdr:col>
                    <xdr:colOff>485775</xdr:colOff>
                    <xdr:row>37</xdr:row>
                    <xdr:rowOff>28575</xdr:rowOff>
                  </to>
                </anchor>
              </controlPr>
            </control>
          </mc:Choice>
        </mc:AlternateContent>
        <mc:AlternateContent xmlns:mc="http://schemas.openxmlformats.org/markup-compatibility/2006">
          <mc:Choice Requires="x14">
            <control shapeId="1061" r:id="rId16" name="Check Box 37">
              <controlPr defaultSize="0" autoFill="0" autoLine="0" autoPict="0">
                <anchor moveWithCells="1">
                  <from>
                    <xdr:col>1</xdr:col>
                    <xdr:colOff>9525</xdr:colOff>
                    <xdr:row>57</xdr:row>
                    <xdr:rowOff>9525</xdr:rowOff>
                  </from>
                  <to>
                    <xdr:col>8</xdr:col>
                    <xdr:colOff>381000</xdr:colOff>
                    <xdr:row>58</xdr:row>
                    <xdr:rowOff>19050</xdr:rowOff>
                  </to>
                </anchor>
              </controlPr>
            </control>
          </mc:Choice>
        </mc:AlternateContent>
        <mc:AlternateContent xmlns:mc="http://schemas.openxmlformats.org/markup-compatibility/2006">
          <mc:Choice Requires="x14">
            <control shapeId="1062" r:id="rId17" name="Check Box 38">
              <controlPr defaultSize="0" autoFill="0" autoLine="0" autoPict="0">
                <anchor moveWithCells="1">
                  <from>
                    <xdr:col>1</xdr:col>
                    <xdr:colOff>0</xdr:colOff>
                    <xdr:row>58</xdr:row>
                    <xdr:rowOff>0</xdr:rowOff>
                  </from>
                  <to>
                    <xdr:col>8</xdr:col>
                    <xdr:colOff>438150</xdr:colOff>
                    <xdr:row>59</xdr:row>
                    <xdr:rowOff>47625</xdr:rowOff>
                  </to>
                </anchor>
              </controlPr>
            </control>
          </mc:Choice>
        </mc:AlternateContent>
        <mc:AlternateContent xmlns:mc="http://schemas.openxmlformats.org/markup-compatibility/2006">
          <mc:Choice Requires="x14">
            <control shapeId="1063" r:id="rId18" name="Check Box 39">
              <controlPr defaultSize="0" autoFill="0" autoLine="0" autoPict="0">
                <anchor moveWithCells="1">
                  <from>
                    <xdr:col>1</xdr:col>
                    <xdr:colOff>561975</xdr:colOff>
                    <xdr:row>58</xdr:row>
                    <xdr:rowOff>171450</xdr:rowOff>
                  </from>
                  <to>
                    <xdr:col>5</xdr:col>
                    <xdr:colOff>57150</xdr:colOff>
                    <xdr:row>60</xdr:row>
                    <xdr:rowOff>28575</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0</xdr:col>
                    <xdr:colOff>28575</xdr:colOff>
                    <xdr:row>68</xdr:row>
                    <xdr:rowOff>19050</xdr:rowOff>
                  </from>
                  <to>
                    <xdr:col>1</xdr:col>
                    <xdr:colOff>533400</xdr:colOff>
                    <xdr:row>69</xdr:row>
                    <xdr:rowOff>57150</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2</xdr:col>
                    <xdr:colOff>19050</xdr:colOff>
                    <xdr:row>68</xdr:row>
                    <xdr:rowOff>19050</xdr:rowOff>
                  </from>
                  <to>
                    <xdr:col>3</xdr:col>
                    <xdr:colOff>304800</xdr:colOff>
                    <xdr:row>69</xdr:row>
                    <xdr:rowOff>57150</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4</xdr:col>
                    <xdr:colOff>19050</xdr:colOff>
                    <xdr:row>68</xdr:row>
                    <xdr:rowOff>19050</xdr:rowOff>
                  </from>
                  <to>
                    <xdr:col>5</xdr:col>
                    <xdr:colOff>171450</xdr:colOff>
                    <xdr:row>69</xdr:row>
                    <xdr:rowOff>57150</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5</xdr:col>
                    <xdr:colOff>600075</xdr:colOff>
                    <xdr:row>68</xdr:row>
                    <xdr:rowOff>19050</xdr:rowOff>
                  </from>
                  <to>
                    <xdr:col>7</xdr:col>
                    <xdr:colOff>590550</xdr:colOff>
                    <xdr:row>69</xdr:row>
                    <xdr:rowOff>57150</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1</xdr:col>
                    <xdr:colOff>581025</xdr:colOff>
                    <xdr:row>86</xdr:row>
                    <xdr:rowOff>9525</xdr:rowOff>
                  </from>
                  <to>
                    <xdr:col>3</xdr:col>
                    <xdr:colOff>219075</xdr:colOff>
                    <xdr:row>87</xdr:row>
                    <xdr:rowOff>38100</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3</xdr:col>
                    <xdr:colOff>209550</xdr:colOff>
                    <xdr:row>86</xdr:row>
                    <xdr:rowOff>9525</xdr:rowOff>
                  </from>
                  <to>
                    <xdr:col>4</xdr:col>
                    <xdr:colOff>438150</xdr:colOff>
                    <xdr:row>87</xdr:row>
                    <xdr:rowOff>38100</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1</xdr:col>
                    <xdr:colOff>581025</xdr:colOff>
                    <xdr:row>86</xdr:row>
                    <xdr:rowOff>190500</xdr:rowOff>
                  </from>
                  <to>
                    <xdr:col>3</xdr:col>
                    <xdr:colOff>285750</xdr:colOff>
                    <xdr:row>88</xdr:row>
                    <xdr:rowOff>28575</xdr:rowOff>
                  </to>
                </anchor>
              </controlPr>
            </control>
          </mc:Choice>
        </mc:AlternateContent>
        <mc:AlternateContent xmlns:mc="http://schemas.openxmlformats.org/markup-compatibility/2006">
          <mc:Choice Requires="x14">
            <control shapeId="1075" r:id="rId26" name="Check Box 51">
              <controlPr defaultSize="0" autoFill="0" autoLine="0" autoPict="0">
                <anchor moveWithCells="1">
                  <from>
                    <xdr:col>1</xdr:col>
                    <xdr:colOff>581025</xdr:colOff>
                    <xdr:row>87</xdr:row>
                    <xdr:rowOff>190500</xdr:rowOff>
                  </from>
                  <to>
                    <xdr:col>4</xdr:col>
                    <xdr:colOff>438150</xdr:colOff>
                    <xdr:row>89</xdr:row>
                    <xdr:rowOff>28575</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1</xdr:col>
                    <xdr:colOff>581025</xdr:colOff>
                    <xdr:row>88</xdr:row>
                    <xdr:rowOff>190500</xdr:rowOff>
                  </from>
                  <to>
                    <xdr:col>4</xdr:col>
                    <xdr:colOff>19050</xdr:colOff>
                    <xdr:row>90</xdr:row>
                    <xdr:rowOff>28575</xdr:rowOff>
                  </to>
                </anchor>
              </controlPr>
            </control>
          </mc:Choice>
        </mc:AlternateContent>
        <mc:AlternateContent xmlns:mc="http://schemas.openxmlformats.org/markup-compatibility/2006">
          <mc:Choice Requires="x14">
            <control shapeId="1077" r:id="rId28" name="Check Box 53">
              <controlPr defaultSize="0" autoFill="0" autoLine="0" autoPict="0">
                <anchor moveWithCells="1">
                  <from>
                    <xdr:col>5</xdr:col>
                    <xdr:colOff>9525</xdr:colOff>
                    <xdr:row>86</xdr:row>
                    <xdr:rowOff>9525</xdr:rowOff>
                  </from>
                  <to>
                    <xdr:col>6</xdr:col>
                    <xdr:colOff>590550</xdr:colOff>
                    <xdr:row>87</xdr:row>
                    <xdr:rowOff>38100</xdr:rowOff>
                  </to>
                </anchor>
              </controlPr>
            </control>
          </mc:Choice>
        </mc:AlternateContent>
        <mc:AlternateContent xmlns:mc="http://schemas.openxmlformats.org/markup-compatibility/2006">
          <mc:Choice Requires="x14">
            <control shapeId="1078" r:id="rId29" name="Check Box 54">
              <controlPr defaultSize="0" autoFill="0" autoLine="0" autoPict="0">
                <anchor moveWithCells="1">
                  <from>
                    <xdr:col>5</xdr:col>
                    <xdr:colOff>9525</xdr:colOff>
                    <xdr:row>86</xdr:row>
                    <xdr:rowOff>190500</xdr:rowOff>
                  </from>
                  <to>
                    <xdr:col>7</xdr:col>
                    <xdr:colOff>19050</xdr:colOff>
                    <xdr:row>88</xdr:row>
                    <xdr:rowOff>28575</xdr:rowOff>
                  </to>
                </anchor>
              </controlPr>
            </control>
          </mc:Choice>
        </mc:AlternateContent>
        <mc:AlternateContent xmlns:mc="http://schemas.openxmlformats.org/markup-compatibility/2006">
          <mc:Choice Requires="x14">
            <control shapeId="1079" r:id="rId30" name="Check Box 55">
              <controlPr defaultSize="0" autoFill="0" autoLine="0" autoPict="0">
                <anchor moveWithCells="1">
                  <from>
                    <xdr:col>5</xdr:col>
                    <xdr:colOff>9525</xdr:colOff>
                    <xdr:row>87</xdr:row>
                    <xdr:rowOff>190500</xdr:rowOff>
                  </from>
                  <to>
                    <xdr:col>6</xdr:col>
                    <xdr:colOff>209550</xdr:colOff>
                    <xdr:row>89</xdr:row>
                    <xdr:rowOff>28575</xdr:rowOff>
                  </to>
                </anchor>
              </controlPr>
            </control>
          </mc:Choice>
        </mc:AlternateContent>
        <mc:AlternateContent xmlns:mc="http://schemas.openxmlformats.org/markup-compatibility/2006">
          <mc:Choice Requires="x14">
            <control shapeId="1080" r:id="rId31" name="Check Box 56">
              <controlPr defaultSize="0" autoFill="0" autoLine="0" autoPict="0">
                <anchor moveWithCells="1">
                  <from>
                    <xdr:col>5</xdr:col>
                    <xdr:colOff>9525</xdr:colOff>
                    <xdr:row>88</xdr:row>
                    <xdr:rowOff>190500</xdr:rowOff>
                  </from>
                  <to>
                    <xdr:col>6</xdr:col>
                    <xdr:colOff>590550</xdr:colOff>
                    <xdr:row>90</xdr:row>
                    <xdr:rowOff>19050</xdr:rowOff>
                  </to>
                </anchor>
              </controlPr>
            </control>
          </mc:Choice>
        </mc:AlternateContent>
        <mc:AlternateContent xmlns:mc="http://schemas.openxmlformats.org/markup-compatibility/2006">
          <mc:Choice Requires="x14">
            <control shapeId="1081" r:id="rId32" name="Check Box 57">
              <controlPr defaultSize="0" autoFill="0" autoLine="0" autoPict="0">
                <anchor moveWithCells="1">
                  <from>
                    <xdr:col>9</xdr:col>
                    <xdr:colOff>28575</xdr:colOff>
                    <xdr:row>92</xdr:row>
                    <xdr:rowOff>95250</xdr:rowOff>
                  </from>
                  <to>
                    <xdr:col>9</xdr:col>
                    <xdr:colOff>647700</xdr:colOff>
                    <xdr:row>92</xdr:row>
                    <xdr:rowOff>314325</xdr:rowOff>
                  </to>
                </anchor>
              </controlPr>
            </control>
          </mc:Choice>
        </mc:AlternateContent>
        <mc:AlternateContent xmlns:mc="http://schemas.openxmlformats.org/markup-compatibility/2006">
          <mc:Choice Requires="x14">
            <control shapeId="1082" r:id="rId33" name="Check Box 58">
              <controlPr defaultSize="0" autoFill="0" autoLine="0" autoPict="0">
                <anchor moveWithCells="1">
                  <from>
                    <xdr:col>9</xdr:col>
                    <xdr:colOff>28575</xdr:colOff>
                    <xdr:row>93</xdr:row>
                    <xdr:rowOff>85725</xdr:rowOff>
                  </from>
                  <to>
                    <xdr:col>9</xdr:col>
                    <xdr:colOff>647700</xdr:colOff>
                    <xdr:row>93</xdr:row>
                    <xdr:rowOff>295275</xdr:rowOff>
                  </to>
                </anchor>
              </controlPr>
            </control>
          </mc:Choice>
        </mc:AlternateContent>
        <mc:AlternateContent xmlns:mc="http://schemas.openxmlformats.org/markup-compatibility/2006">
          <mc:Choice Requires="x14">
            <control shapeId="1083" r:id="rId34" name="Check Box 59">
              <controlPr defaultSize="0" autoFill="0" autoLine="0" autoPict="0">
                <anchor moveWithCells="1">
                  <from>
                    <xdr:col>8</xdr:col>
                    <xdr:colOff>57150</xdr:colOff>
                    <xdr:row>92</xdr:row>
                    <xdr:rowOff>95250</xdr:rowOff>
                  </from>
                  <to>
                    <xdr:col>8</xdr:col>
                    <xdr:colOff>647700</xdr:colOff>
                    <xdr:row>92</xdr:row>
                    <xdr:rowOff>314325</xdr:rowOff>
                  </to>
                </anchor>
              </controlPr>
            </control>
          </mc:Choice>
        </mc:AlternateContent>
        <mc:AlternateContent xmlns:mc="http://schemas.openxmlformats.org/markup-compatibility/2006">
          <mc:Choice Requires="x14">
            <control shapeId="1084" r:id="rId35" name="Check Box 60">
              <controlPr defaultSize="0" autoFill="0" autoLine="0" autoPict="0">
                <anchor moveWithCells="1">
                  <from>
                    <xdr:col>8</xdr:col>
                    <xdr:colOff>57150</xdr:colOff>
                    <xdr:row>93</xdr:row>
                    <xdr:rowOff>85725</xdr:rowOff>
                  </from>
                  <to>
                    <xdr:col>8</xdr:col>
                    <xdr:colOff>666750</xdr:colOff>
                    <xdr:row>93</xdr:row>
                    <xdr:rowOff>295275</xdr:rowOff>
                  </to>
                </anchor>
              </controlPr>
            </control>
          </mc:Choice>
        </mc:AlternateContent>
        <mc:AlternateContent xmlns:mc="http://schemas.openxmlformats.org/markup-compatibility/2006">
          <mc:Choice Requires="x14">
            <control shapeId="1093" r:id="rId36" name="Check Box 69">
              <controlPr defaultSize="0" autoFill="0" autoLine="0" autoPict="0">
                <anchor moveWithCells="1">
                  <from>
                    <xdr:col>4</xdr:col>
                    <xdr:colOff>9525</xdr:colOff>
                    <xdr:row>16</xdr:row>
                    <xdr:rowOff>9525</xdr:rowOff>
                  </from>
                  <to>
                    <xdr:col>5</xdr:col>
                    <xdr:colOff>609600</xdr:colOff>
                    <xdr:row>17</xdr:row>
                    <xdr:rowOff>38100</xdr:rowOff>
                  </to>
                </anchor>
              </controlPr>
            </control>
          </mc:Choice>
        </mc:AlternateContent>
        <mc:AlternateContent xmlns:mc="http://schemas.openxmlformats.org/markup-compatibility/2006">
          <mc:Choice Requires="x14">
            <control shapeId="1094" r:id="rId37" name="Check Box 70">
              <controlPr defaultSize="0" autoFill="0" autoLine="0" autoPict="0">
                <anchor moveWithCells="1">
                  <from>
                    <xdr:col>4</xdr:col>
                    <xdr:colOff>9525</xdr:colOff>
                    <xdr:row>17</xdr:row>
                    <xdr:rowOff>0</xdr:rowOff>
                  </from>
                  <to>
                    <xdr:col>6</xdr:col>
                    <xdr:colOff>57150</xdr:colOff>
                    <xdr:row>18</xdr:row>
                    <xdr:rowOff>38100</xdr:rowOff>
                  </to>
                </anchor>
              </controlPr>
            </control>
          </mc:Choice>
        </mc:AlternateContent>
        <mc:AlternateContent xmlns:mc="http://schemas.openxmlformats.org/markup-compatibility/2006">
          <mc:Choice Requires="x14">
            <control shapeId="1095" r:id="rId38" name="Check Box 71">
              <controlPr defaultSize="0" autoFill="0" autoLine="0" autoPict="0">
                <anchor moveWithCells="1">
                  <from>
                    <xdr:col>4</xdr:col>
                    <xdr:colOff>9525</xdr:colOff>
                    <xdr:row>17</xdr:row>
                    <xdr:rowOff>190500</xdr:rowOff>
                  </from>
                  <to>
                    <xdr:col>5</xdr:col>
                    <xdr:colOff>590550</xdr:colOff>
                    <xdr:row>19</xdr:row>
                    <xdr:rowOff>28575</xdr:rowOff>
                  </to>
                </anchor>
              </controlPr>
            </control>
          </mc:Choice>
        </mc:AlternateContent>
        <mc:AlternateContent xmlns:mc="http://schemas.openxmlformats.org/markup-compatibility/2006">
          <mc:Choice Requires="x14">
            <control shapeId="1100" r:id="rId39" name="Check Box 76">
              <controlPr defaultSize="0" autoFill="0" autoLine="0" autoPict="0">
                <anchor moveWithCells="1">
                  <from>
                    <xdr:col>4</xdr:col>
                    <xdr:colOff>9525</xdr:colOff>
                    <xdr:row>18</xdr:row>
                    <xdr:rowOff>190500</xdr:rowOff>
                  </from>
                  <to>
                    <xdr:col>8</xdr:col>
                    <xdr:colOff>238125</xdr:colOff>
                    <xdr:row>20</xdr:row>
                    <xdr:rowOff>28575</xdr:rowOff>
                  </to>
                </anchor>
              </controlPr>
            </control>
          </mc:Choice>
        </mc:AlternateContent>
        <mc:AlternateContent xmlns:mc="http://schemas.openxmlformats.org/markup-compatibility/2006">
          <mc:Choice Requires="x14">
            <control shapeId="1102" r:id="rId40" name="Check Box 78">
              <controlPr defaultSize="0" autoFill="0" autoLine="0" autoPict="0">
                <anchor moveWithCells="1">
                  <from>
                    <xdr:col>0</xdr:col>
                    <xdr:colOff>28575</xdr:colOff>
                    <xdr:row>32</xdr:row>
                    <xdr:rowOff>171450</xdr:rowOff>
                  </from>
                  <to>
                    <xdr:col>2</xdr:col>
                    <xdr:colOff>257175</xdr:colOff>
                    <xdr:row>34</xdr:row>
                    <xdr:rowOff>19050</xdr:rowOff>
                  </to>
                </anchor>
              </controlPr>
            </control>
          </mc:Choice>
        </mc:AlternateContent>
        <mc:AlternateContent xmlns:mc="http://schemas.openxmlformats.org/markup-compatibility/2006">
          <mc:Choice Requires="x14">
            <control shapeId="1104" r:id="rId41" name="Check Box 80">
              <controlPr defaultSize="0" autoFill="0" autoLine="0" autoPict="0">
                <anchor moveWithCells="1">
                  <from>
                    <xdr:col>0</xdr:col>
                    <xdr:colOff>28575</xdr:colOff>
                    <xdr:row>33</xdr:row>
                    <xdr:rowOff>171450</xdr:rowOff>
                  </from>
                  <to>
                    <xdr:col>3</xdr:col>
                    <xdr:colOff>76200</xdr:colOff>
                    <xdr:row>35</xdr:row>
                    <xdr:rowOff>19050</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3</xdr:col>
                    <xdr:colOff>9525</xdr:colOff>
                    <xdr:row>61</xdr:row>
                    <xdr:rowOff>0</xdr:rowOff>
                  </from>
                  <to>
                    <xdr:col>4</xdr:col>
                    <xdr:colOff>19050</xdr:colOff>
                    <xdr:row>62</xdr:row>
                    <xdr:rowOff>9525</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219075</xdr:colOff>
                    <xdr:row>61</xdr:row>
                    <xdr:rowOff>0</xdr:rowOff>
                  </from>
                  <to>
                    <xdr:col>5</xdr:col>
                    <xdr:colOff>142875</xdr:colOff>
                    <xdr:row>62</xdr:row>
                    <xdr:rowOff>9525</xdr:rowOff>
                  </to>
                </anchor>
              </controlPr>
            </control>
          </mc:Choice>
        </mc:AlternateContent>
        <mc:AlternateContent xmlns:mc="http://schemas.openxmlformats.org/markup-compatibility/2006">
          <mc:Choice Requires="x14">
            <control shapeId="1111" r:id="rId44" name="Check Box 87">
              <controlPr defaultSize="0" autoFill="0" autoLine="0" autoPict="0">
                <anchor moveWithCells="1">
                  <from>
                    <xdr:col>5</xdr:col>
                    <xdr:colOff>276225</xdr:colOff>
                    <xdr:row>61</xdr:row>
                    <xdr:rowOff>0</xdr:rowOff>
                  </from>
                  <to>
                    <xdr:col>6</xdr:col>
                    <xdr:colOff>171450</xdr:colOff>
                    <xdr:row>62</xdr:row>
                    <xdr:rowOff>9525</xdr:rowOff>
                  </to>
                </anchor>
              </controlPr>
            </control>
          </mc:Choice>
        </mc:AlternateContent>
        <mc:AlternateContent xmlns:mc="http://schemas.openxmlformats.org/markup-compatibility/2006">
          <mc:Choice Requires="x14">
            <control shapeId="1119" r:id="rId45" name="Check Box 95">
              <controlPr defaultSize="0" autoFill="0" autoLine="0" autoPict="0">
                <anchor moveWithCells="1">
                  <from>
                    <xdr:col>0</xdr:col>
                    <xdr:colOff>28575</xdr:colOff>
                    <xdr:row>21</xdr:row>
                    <xdr:rowOff>152400</xdr:rowOff>
                  </from>
                  <to>
                    <xdr:col>1</xdr:col>
                    <xdr:colOff>200025</xdr:colOff>
                    <xdr:row>23</xdr:row>
                    <xdr:rowOff>19050</xdr:rowOff>
                  </to>
                </anchor>
              </controlPr>
            </control>
          </mc:Choice>
        </mc:AlternateContent>
        <mc:AlternateContent xmlns:mc="http://schemas.openxmlformats.org/markup-compatibility/2006">
          <mc:Choice Requires="x14">
            <control shapeId="1120" r:id="rId46" name="Check Box 96">
              <controlPr defaultSize="0" autoFill="0" autoLine="0" autoPict="0">
                <anchor moveWithCells="1">
                  <from>
                    <xdr:col>0</xdr:col>
                    <xdr:colOff>28575</xdr:colOff>
                    <xdr:row>22</xdr:row>
                    <xdr:rowOff>161925</xdr:rowOff>
                  </from>
                  <to>
                    <xdr:col>1</xdr:col>
                    <xdr:colOff>247650</xdr:colOff>
                    <xdr:row>24</xdr:row>
                    <xdr:rowOff>19050</xdr:rowOff>
                  </to>
                </anchor>
              </controlPr>
            </control>
          </mc:Choice>
        </mc:AlternateContent>
        <mc:AlternateContent xmlns:mc="http://schemas.openxmlformats.org/markup-compatibility/2006">
          <mc:Choice Requires="x14">
            <control shapeId="1121" r:id="rId47" name="Check Box 97">
              <controlPr defaultSize="0" autoFill="0" autoLine="0" autoPict="0">
                <anchor moveWithCells="1">
                  <from>
                    <xdr:col>0</xdr:col>
                    <xdr:colOff>28575</xdr:colOff>
                    <xdr:row>23</xdr:row>
                    <xdr:rowOff>161925</xdr:rowOff>
                  </from>
                  <to>
                    <xdr:col>2</xdr:col>
                    <xdr:colOff>95250</xdr:colOff>
                    <xdr:row>25</xdr:row>
                    <xdr:rowOff>19050</xdr:rowOff>
                  </to>
                </anchor>
              </controlPr>
            </control>
          </mc:Choice>
        </mc:AlternateContent>
        <mc:AlternateContent xmlns:mc="http://schemas.openxmlformats.org/markup-compatibility/2006">
          <mc:Choice Requires="x14">
            <control shapeId="1122" r:id="rId48" name="Check Box 98">
              <controlPr defaultSize="0" autoFill="0" autoLine="0" autoPict="0">
                <anchor moveWithCells="1">
                  <from>
                    <xdr:col>0</xdr:col>
                    <xdr:colOff>28575</xdr:colOff>
                    <xdr:row>24</xdr:row>
                    <xdr:rowOff>161925</xdr:rowOff>
                  </from>
                  <to>
                    <xdr:col>1</xdr:col>
                    <xdr:colOff>333375</xdr:colOff>
                    <xdr:row>26</xdr:row>
                    <xdr:rowOff>19050</xdr:rowOff>
                  </to>
                </anchor>
              </controlPr>
            </control>
          </mc:Choice>
        </mc:AlternateContent>
        <mc:AlternateContent xmlns:mc="http://schemas.openxmlformats.org/markup-compatibility/2006">
          <mc:Choice Requires="x14">
            <control shapeId="1123" r:id="rId49" name="Check Box 99">
              <controlPr defaultSize="0" autoFill="0" autoLine="0" autoPict="0">
                <anchor moveWithCells="1">
                  <from>
                    <xdr:col>0</xdr:col>
                    <xdr:colOff>28575</xdr:colOff>
                    <xdr:row>25</xdr:row>
                    <xdr:rowOff>161925</xdr:rowOff>
                  </from>
                  <to>
                    <xdr:col>2</xdr:col>
                    <xdr:colOff>9525</xdr:colOff>
                    <xdr:row>27</xdr:row>
                    <xdr:rowOff>19050</xdr:rowOff>
                  </to>
                </anchor>
              </controlPr>
            </control>
          </mc:Choice>
        </mc:AlternateContent>
        <mc:AlternateContent xmlns:mc="http://schemas.openxmlformats.org/markup-compatibility/2006">
          <mc:Choice Requires="x14">
            <control shapeId="1124" r:id="rId50" name="Check Box 100">
              <controlPr defaultSize="0" autoFill="0" autoLine="0" autoPict="0">
                <anchor moveWithCells="1">
                  <from>
                    <xdr:col>0</xdr:col>
                    <xdr:colOff>28575</xdr:colOff>
                    <xdr:row>26</xdr:row>
                    <xdr:rowOff>171450</xdr:rowOff>
                  </from>
                  <to>
                    <xdr:col>2</xdr:col>
                    <xdr:colOff>171450</xdr:colOff>
                    <xdr:row>28</xdr:row>
                    <xdr:rowOff>19050</xdr:rowOff>
                  </to>
                </anchor>
              </controlPr>
            </control>
          </mc:Choice>
        </mc:AlternateContent>
        <mc:AlternateContent xmlns:mc="http://schemas.openxmlformats.org/markup-compatibility/2006">
          <mc:Choice Requires="x14">
            <control shapeId="1125" r:id="rId51" name="Check Box 101">
              <controlPr defaultSize="0" autoFill="0" autoLine="0" autoPict="0">
                <anchor moveWithCells="1">
                  <from>
                    <xdr:col>0</xdr:col>
                    <xdr:colOff>28575</xdr:colOff>
                    <xdr:row>27</xdr:row>
                    <xdr:rowOff>171450</xdr:rowOff>
                  </from>
                  <to>
                    <xdr:col>1</xdr:col>
                    <xdr:colOff>552450</xdr:colOff>
                    <xdr:row>29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N66"/>
  <sheetViews>
    <sheetView showGridLines="0" showRowColHeaders="0" workbookViewId="0">
      <selection activeCell="L64" sqref="L64"/>
    </sheetView>
  </sheetViews>
  <sheetFormatPr defaultColWidth="8.85546875" defaultRowHeight="16.5"/>
  <cols>
    <col min="1" max="16384" width="8.85546875" style="1"/>
  </cols>
  <sheetData>
    <row r="1" spans="1:12" ht="16.899999999999999" customHeight="1">
      <c r="A1" s="612"/>
      <c r="B1" s="725"/>
      <c r="C1" s="613" t="s">
        <v>0</v>
      </c>
      <c r="D1" s="613"/>
      <c r="E1" s="613"/>
      <c r="F1" s="613"/>
      <c r="G1" s="613"/>
      <c r="H1" s="613"/>
      <c r="I1" s="613"/>
      <c r="J1" s="614"/>
      <c r="K1" s="657" t="s">
        <v>11</v>
      </c>
      <c r="L1" s="658"/>
    </row>
    <row r="2" spans="1:12" ht="16.899999999999999" customHeight="1">
      <c r="A2" s="612"/>
      <c r="B2" s="725"/>
      <c r="C2" s="613" t="s">
        <v>1</v>
      </c>
      <c r="D2" s="613"/>
      <c r="E2" s="613"/>
      <c r="F2" s="613"/>
      <c r="G2" s="613"/>
      <c r="H2" s="613"/>
      <c r="I2" s="613"/>
      <c r="J2" s="614"/>
      <c r="K2" s="659" t="s">
        <v>76</v>
      </c>
      <c r="L2" s="660"/>
    </row>
    <row r="3" spans="1:12" ht="16.899999999999999" customHeight="1" thickBot="1">
      <c r="A3" s="668" t="s">
        <v>575</v>
      </c>
      <c r="B3" s="669"/>
      <c r="C3" s="726" t="str">
        <f>IF('1-2'!C9:I9=0,"",'1-2'!C9:I9)</f>
        <v/>
      </c>
      <c r="D3" s="726"/>
      <c r="E3" s="726"/>
      <c r="F3" s="726"/>
      <c r="G3" s="726"/>
      <c r="H3" s="726"/>
      <c r="I3" s="726"/>
      <c r="J3" s="727"/>
      <c r="K3" s="661" t="s">
        <v>12</v>
      </c>
      <c r="L3" s="662"/>
    </row>
    <row r="4" spans="1:12" ht="7.5" customHeight="1" thickTop="1">
      <c r="A4" s="492"/>
      <c r="B4" s="226"/>
      <c r="C4" s="235"/>
      <c r="D4" s="235"/>
      <c r="E4" s="235"/>
      <c r="F4" s="235"/>
      <c r="G4" s="235"/>
      <c r="H4" s="235"/>
      <c r="I4" s="235"/>
      <c r="J4" s="235"/>
      <c r="K4" s="233"/>
      <c r="L4" s="233"/>
    </row>
    <row r="5" spans="1:12" s="134" customFormat="1" ht="17.25">
      <c r="A5" s="513" t="s">
        <v>78</v>
      </c>
      <c r="B5" s="493"/>
      <c r="C5" s="493"/>
      <c r="D5" s="493"/>
      <c r="E5" s="493"/>
      <c r="F5" s="493"/>
      <c r="G5" s="493"/>
      <c r="H5" s="493"/>
      <c r="I5" s="493"/>
      <c r="J5" s="493"/>
      <c r="K5" s="493"/>
      <c r="L5" s="493"/>
    </row>
    <row r="6" spans="1:12" s="134" customFormat="1" ht="15"/>
    <row r="7" spans="1:12" s="134" customFormat="1" ht="15">
      <c r="A7" s="728" t="s">
        <v>81</v>
      </c>
      <c r="B7" s="729"/>
      <c r="C7" s="729"/>
      <c r="D7" s="729"/>
      <c r="E7" s="729"/>
      <c r="F7" s="729"/>
      <c r="G7" s="729"/>
      <c r="H7" s="730"/>
      <c r="I7" s="721" t="s">
        <v>90</v>
      </c>
      <c r="J7" s="721"/>
      <c r="K7" s="721" t="s">
        <v>79</v>
      </c>
      <c r="L7" s="721"/>
    </row>
    <row r="8" spans="1:12" s="134" customFormat="1" ht="15">
      <c r="A8" s="714" t="s">
        <v>82</v>
      </c>
      <c r="B8" s="715"/>
      <c r="C8" s="718"/>
      <c r="D8" s="718"/>
      <c r="E8" s="718"/>
      <c r="F8" s="718"/>
      <c r="G8" s="718"/>
      <c r="H8" s="718"/>
      <c r="I8" s="722"/>
      <c r="J8" s="722"/>
      <c r="K8" s="494"/>
      <c r="L8" s="494"/>
    </row>
    <row r="9" spans="1:12" s="134" customFormat="1" ht="15">
      <c r="A9" s="494" t="s">
        <v>83</v>
      </c>
      <c r="B9" s="494"/>
      <c r="C9" s="718"/>
      <c r="D9" s="718"/>
      <c r="E9" s="718"/>
      <c r="F9" s="718"/>
      <c r="G9" s="718"/>
      <c r="H9" s="718"/>
      <c r="I9" s="722"/>
      <c r="J9" s="722"/>
      <c r="K9" s="494"/>
      <c r="L9" s="494"/>
    </row>
    <row r="10" spans="1:12" s="134" customFormat="1" ht="15">
      <c r="A10" s="716" t="s">
        <v>84</v>
      </c>
      <c r="B10" s="717"/>
      <c r="C10" s="718"/>
      <c r="D10" s="718"/>
      <c r="E10" s="718"/>
      <c r="F10" s="718"/>
      <c r="G10" s="718"/>
      <c r="H10" s="718"/>
      <c r="I10" s="723"/>
      <c r="J10" s="724"/>
      <c r="K10" s="494"/>
      <c r="L10" s="494"/>
    </row>
    <row r="11" spans="1:12" s="134" customFormat="1" ht="15">
      <c r="A11" s="494" t="s">
        <v>85</v>
      </c>
      <c r="B11" s="494"/>
      <c r="C11" s="718"/>
      <c r="D11" s="718"/>
      <c r="E11" s="718"/>
      <c r="F11" s="718"/>
      <c r="G11" s="718"/>
      <c r="H11" s="718"/>
      <c r="I11" s="495"/>
      <c r="J11" s="495"/>
      <c r="K11" s="494"/>
      <c r="L11" s="494"/>
    </row>
    <row r="12" spans="1:12" s="134" customFormat="1" ht="15">
      <c r="A12" s="714" t="s">
        <v>86</v>
      </c>
      <c r="B12" s="715"/>
      <c r="C12" s="718"/>
      <c r="D12" s="718"/>
      <c r="E12" s="718"/>
      <c r="F12" s="718"/>
      <c r="G12" s="718"/>
      <c r="H12" s="718"/>
      <c r="I12" s="495"/>
      <c r="J12" s="495"/>
      <c r="K12" s="494"/>
      <c r="L12" s="494"/>
    </row>
    <row r="13" spans="1:12" s="134" customFormat="1" ht="15">
      <c r="A13" s="494" t="s">
        <v>87</v>
      </c>
      <c r="B13" s="494"/>
      <c r="C13" s="718"/>
      <c r="D13" s="718"/>
      <c r="E13" s="718"/>
      <c r="F13" s="718"/>
      <c r="G13" s="718"/>
      <c r="H13" s="718"/>
      <c r="I13" s="495"/>
      <c r="J13" s="495"/>
      <c r="K13" s="494"/>
      <c r="L13" s="494"/>
    </row>
    <row r="14" spans="1:12" s="134" customFormat="1" ht="15">
      <c r="A14" s="494" t="s">
        <v>88</v>
      </c>
      <c r="B14" s="494"/>
      <c r="C14" s="718"/>
      <c r="D14" s="718"/>
      <c r="E14" s="718"/>
      <c r="F14" s="718"/>
      <c r="G14" s="718"/>
      <c r="H14" s="718"/>
      <c r="I14" s="495"/>
      <c r="J14" s="495"/>
      <c r="K14" s="494"/>
      <c r="L14" s="494"/>
    </row>
    <row r="15" spans="1:12" s="134" customFormat="1" ht="15">
      <c r="A15" s="494" t="s">
        <v>89</v>
      </c>
      <c r="B15" s="494"/>
      <c r="C15" s="718"/>
      <c r="D15" s="718"/>
      <c r="E15" s="718"/>
      <c r="F15" s="718"/>
      <c r="G15" s="718"/>
      <c r="H15" s="718"/>
      <c r="I15" s="495"/>
      <c r="J15" s="495"/>
      <c r="K15" s="494"/>
      <c r="L15" s="494"/>
    </row>
    <row r="16" spans="1:12" s="134" customFormat="1" ht="15">
      <c r="A16" s="712"/>
      <c r="B16" s="713"/>
      <c r="C16" s="718"/>
      <c r="D16" s="718"/>
      <c r="E16" s="718"/>
      <c r="F16" s="718"/>
      <c r="G16" s="718"/>
      <c r="H16" s="718"/>
      <c r="I16" s="495"/>
      <c r="J16" s="495"/>
      <c r="K16" s="494"/>
      <c r="L16" s="494"/>
    </row>
    <row r="17" spans="1:12" s="134" customFormat="1" ht="15">
      <c r="A17" s="693" t="s">
        <v>100</v>
      </c>
      <c r="B17" s="693"/>
      <c r="C17" s="693"/>
      <c r="D17" s="693"/>
      <c r="E17" s="693"/>
      <c r="F17" s="693"/>
      <c r="G17" s="693"/>
      <c r="H17" s="693"/>
      <c r="I17" s="693"/>
      <c r="J17" s="693"/>
      <c r="K17" s="693"/>
      <c r="L17" s="693"/>
    </row>
    <row r="18" spans="1:12" s="134" customFormat="1" ht="15">
      <c r="A18" s="514"/>
      <c r="B18" s="514"/>
      <c r="C18" s="514"/>
      <c r="D18" s="514"/>
      <c r="E18" s="514"/>
      <c r="F18" s="514"/>
      <c r="G18" s="514"/>
      <c r="H18" s="514"/>
      <c r="I18" s="514"/>
      <c r="J18" s="514"/>
      <c r="K18" s="514"/>
      <c r="L18" s="514"/>
    </row>
    <row r="19" spans="1:12" s="134" customFormat="1" ht="17.25">
      <c r="A19" s="513" t="s">
        <v>526</v>
      </c>
      <c r="B19" s="493"/>
      <c r="C19" s="493"/>
      <c r="D19" s="493"/>
      <c r="E19" s="493"/>
      <c r="F19" s="493"/>
      <c r="G19" s="493"/>
      <c r="H19" s="493"/>
      <c r="I19" s="493"/>
      <c r="J19" s="493"/>
      <c r="K19" s="493"/>
      <c r="L19" s="493"/>
    </row>
    <row r="20" spans="1:12" s="134" customFormat="1" ht="15">
      <c r="A20" s="496" t="s">
        <v>91</v>
      </c>
      <c r="J20" s="73" t="s">
        <v>92</v>
      </c>
    </row>
    <row r="21" spans="1:12" s="134" customFormat="1" ht="15">
      <c r="A21" s="134" t="s">
        <v>525</v>
      </c>
      <c r="J21" s="731"/>
      <c r="K21" s="731"/>
    </row>
    <row r="22" spans="1:12" s="134" customFormat="1" ht="15"/>
    <row r="23" spans="1:12" s="134" customFormat="1" ht="15">
      <c r="I23" s="236" t="s">
        <v>93</v>
      </c>
      <c r="J23" s="690"/>
      <c r="K23" s="690"/>
    </row>
    <row r="24" spans="1:12" s="134" customFormat="1" ht="15">
      <c r="C24" s="707"/>
      <c r="D24" s="707"/>
      <c r="E24" s="497"/>
      <c r="F24" s="497"/>
      <c r="I24" s="236" t="s">
        <v>94</v>
      </c>
      <c r="J24" s="708"/>
      <c r="K24" s="708"/>
    </row>
    <row r="25" spans="1:12" s="134" customFormat="1" ht="7.9" customHeight="1"/>
    <row r="26" spans="1:12" s="134" customFormat="1" ht="15">
      <c r="A26" s="111" t="s">
        <v>95</v>
      </c>
    </row>
    <row r="27" spans="1:12" s="134" customFormat="1" ht="15">
      <c r="A27" s="697"/>
      <c r="B27" s="698"/>
      <c r="C27" s="698"/>
      <c r="D27" s="698"/>
      <c r="E27" s="698"/>
      <c r="F27" s="698"/>
      <c r="G27" s="698"/>
      <c r="H27" s="698"/>
      <c r="I27" s="698"/>
      <c r="J27" s="698"/>
      <c r="K27" s="698"/>
      <c r="L27" s="699"/>
    </row>
    <row r="28" spans="1:12" s="134" customFormat="1" ht="15">
      <c r="A28" s="700"/>
      <c r="B28" s="701"/>
      <c r="C28" s="701"/>
      <c r="D28" s="701"/>
      <c r="E28" s="701"/>
      <c r="F28" s="701"/>
      <c r="G28" s="701"/>
      <c r="H28" s="701"/>
      <c r="I28" s="701"/>
      <c r="J28" s="701"/>
      <c r="K28" s="701"/>
      <c r="L28" s="702"/>
    </row>
    <row r="29" spans="1:12" s="134" customFormat="1" ht="15">
      <c r="A29" s="703"/>
      <c r="B29" s="704"/>
      <c r="C29" s="704"/>
      <c r="D29" s="704"/>
      <c r="E29" s="704"/>
      <c r="F29" s="704"/>
      <c r="G29" s="704"/>
      <c r="H29" s="704"/>
      <c r="I29" s="704"/>
      <c r="J29" s="704"/>
      <c r="K29" s="704"/>
      <c r="L29" s="705"/>
    </row>
    <row r="30" spans="1:12" s="134" customFormat="1" ht="6.6" customHeight="1"/>
    <row r="31" spans="1:12" s="134" customFormat="1" ht="15.75" thickBot="1">
      <c r="A31" s="498" t="s">
        <v>96</v>
      </c>
      <c r="B31" s="499"/>
      <c r="C31" s="499"/>
      <c r="D31" s="499"/>
      <c r="E31" s="499"/>
      <c r="F31" s="499"/>
      <c r="G31" s="499"/>
      <c r="H31" s="500"/>
      <c r="I31" s="499" t="s">
        <v>97</v>
      </c>
      <c r="J31" s="499"/>
      <c r="K31" s="499"/>
      <c r="L31" s="500"/>
    </row>
    <row r="32" spans="1:12" s="134" customFormat="1" ht="15.75" thickBot="1">
      <c r="A32" s="465"/>
      <c r="C32" s="135"/>
      <c r="E32" s="501" t="s">
        <v>397</v>
      </c>
      <c r="F32" s="112"/>
      <c r="G32" s="135"/>
      <c r="H32" s="502"/>
      <c r="I32" s="135"/>
      <c r="J32" s="135"/>
      <c r="K32" s="135"/>
      <c r="L32" s="502"/>
    </row>
    <row r="33" spans="1:14" s="134" customFormat="1" ht="15">
      <c r="A33" s="503"/>
      <c r="B33" s="504"/>
      <c r="C33" s="504"/>
      <c r="D33" s="504"/>
      <c r="E33" s="504"/>
      <c r="F33" s="504"/>
      <c r="G33" s="504"/>
      <c r="H33" s="505"/>
      <c r="I33" s="504"/>
      <c r="J33" s="504"/>
      <c r="K33" s="504"/>
      <c r="L33" s="505"/>
    </row>
    <row r="34" spans="1:14" s="134" customFormat="1" ht="15">
      <c r="A34" s="134" t="s">
        <v>98</v>
      </c>
    </row>
    <row r="35" spans="1:14" s="134" customFormat="1" ht="15">
      <c r="A35" s="719" t="s">
        <v>510</v>
      </c>
      <c r="B35" s="719"/>
      <c r="C35" s="719"/>
      <c r="D35" s="719"/>
      <c r="E35" s="719"/>
      <c r="F35" s="720"/>
      <c r="G35" s="697"/>
      <c r="H35" s="698"/>
      <c r="I35" s="698"/>
      <c r="J35" s="698"/>
      <c r="K35" s="698"/>
      <c r="L35" s="699"/>
    </row>
    <row r="36" spans="1:14" s="134" customFormat="1" ht="15">
      <c r="G36" s="703"/>
      <c r="H36" s="704"/>
      <c r="I36" s="704"/>
      <c r="J36" s="704"/>
      <c r="K36" s="704"/>
      <c r="L36" s="705"/>
    </row>
    <row r="37" spans="1:14" s="134" customFormat="1" ht="15">
      <c r="G37" s="584"/>
      <c r="H37" s="584"/>
      <c r="I37" s="584"/>
      <c r="J37" s="584"/>
      <c r="K37" s="584"/>
      <c r="L37" s="584"/>
    </row>
    <row r="38" spans="1:14" s="134" customFormat="1" ht="17.25">
      <c r="A38" s="513" t="s">
        <v>99</v>
      </c>
      <c r="B38" s="493"/>
      <c r="C38" s="493"/>
      <c r="D38" s="493"/>
      <c r="E38" s="493"/>
      <c r="F38" s="493"/>
      <c r="G38" s="493"/>
      <c r="H38" s="493"/>
      <c r="I38" s="493"/>
      <c r="J38" s="493"/>
      <c r="K38" s="493"/>
      <c r="L38" s="493"/>
    </row>
    <row r="39" spans="1:14" s="134" customFormat="1" ht="15">
      <c r="A39" s="134" t="s">
        <v>52</v>
      </c>
      <c r="B39" s="634"/>
      <c r="C39" s="638"/>
      <c r="D39" s="638"/>
      <c r="E39" s="638"/>
      <c r="F39" s="638"/>
      <c r="G39" s="638"/>
      <c r="H39" s="635"/>
      <c r="J39" s="354" t="s">
        <v>57</v>
      </c>
      <c r="K39" s="636"/>
      <c r="L39" s="637"/>
    </row>
    <row r="40" spans="1:14" s="134" customFormat="1" ht="15">
      <c r="A40" s="134" t="s">
        <v>53</v>
      </c>
      <c r="B40" s="634"/>
      <c r="C40" s="638"/>
      <c r="D40" s="638"/>
      <c r="E40" s="638"/>
      <c r="F40" s="638"/>
      <c r="G40" s="638"/>
      <c r="H40" s="635"/>
    </row>
    <row r="41" spans="1:14" s="134" customFormat="1" ht="15">
      <c r="A41" s="134" t="s">
        <v>54</v>
      </c>
      <c r="B41" s="634"/>
      <c r="C41" s="638"/>
      <c r="D41" s="638"/>
      <c r="E41" s="638"/>
      <c r="F41" s="638"/>
      <c r="G41" s="695"/>
      <c r="H41" s="696"/>
      <c r="J41" s="354" t="s">
        <v>58</v>
      </c>
      <c r="K41" s="636"/>
      <c r="L41" s="637"/>
    </row>
    <row r="42" spans="1:14" s="134" customFormat="1" ht="15">
      <c r="A42" s="134" t="s">
        <v>37</v>
      </c>
      <c r="B42" s="634"/>
      <c r="C42" s="635"/>
      <c r="D42" s="354" t="s">
        <v>55</v>
      </c>
      <c r="E42" s="120"/>
      <c r="F42" s="354" t="s">
        <v>56</v>
      </c>
      <c r="G42" s="652"/>
      <c r="H42" s="653"/>
      <c r="I42" s="706"/>
      <c r="J42" s="706"/>
    </row>
    <row r="43" spans="1:14" s="134" customFormat="1" ht="15">
      <c r="I43" s="354" t="s">
        <v>507</v>
      </c>
      <c r="J43" s="692"/>
      <c r="K43" s="692"/>
      <c r="L43" s="692"/>
      <c r="N43" s="506"/>
    </row>
    <row r="44" spans="1:14" s="134" customFormat="1" ht="15">
      <c r="I44" s="570"/>
      <c r="J44" s="582"/>
      <c r="K44" s="582"/>
      <c r="L44" s="582"/>
      <c r="N44" s="506"/>
    </row>
    <row r="45" spans="1:14" s="134" customFormat="1" ht="17.25">
      <c r="A45" s="513" t="s">
        <v>579</v>
      </c>
      <c r="B45" s="493"/>
      <c r="C45" s="493"/>
      <c r="D45" s="493"/>
      <c r="E45" s="493"/>
      <c r="F45" s="493"/>
      <c r="G45" s="493"/>
      <c r="H45" s="493"/>
      <c r="I45" s="493"/>
      <c r="J45" s="493"/>
      <c r="K45" s="493"/>
      <c r="L45" s="493"/>
    </row>
    <row r="46" spans="1:14" s="134" customFormat="1" ht="15">
      <c r="A46" s="507" t="s">
        <v>101</v>
      </c>
      <c r="B46" s="499"/>
      <c r="C46" s="499"/>
      <c r="D46" s="499"/>
      <c r="E46" s="499"/>
      <c r="F46" s="499"/>
      <c r="G46" s="499"/>
      <c r="H46" s="499"/>
      <c r="I46" s="499"/>
      <c r="J46" s="499"/>
      <c r="K46" s="499"/>
      <c r="L46" s="500"/>
    </row>
    <row r="47" spans="1:14" s="134" customFormat="1" ht="15">
      <c r="A47" s="508"/>
      <c r="B47" s="504"/>
      <c r="C47" s="504"/>
      <c r="D47" s="504"/>
      <c r="E47" s="504"/>
      <c r="F47" s="504"/>
      <c r="G47" s="504"/>
      <c r="H47" s="504"/>
      <c r="I47" s="504"/>
      <c r="J47" s="504"/>
      <c r="K47" s="504"/>
      <c r="L47" s="505"/>
    </row>
    <row r="48" spans="1:14" s="134" customFormat="1" ht="15">
      <c r="A48" s="507" t="s">
        <v>105</v>
      </c>
      <c r="L48" s="500"/>
    </row>
    <row r="49" spans="1:12" s="134" customFormat="1" ht="15">
      <c r="A49" s="503"/>
      <c r="B49" s="504"/>
      <c r="C49" s="504"/>
      <c r="D49" s="504"/>
      <c r="E49" s="504"/>
      <c r="F49" s="504"/>
      <c r="G49" s="504"/>
      <c r="H49" s="504"/>
      <c r="I49" s="504"/>
      <c r="J49" s="504"/>
      <c r="K49" s="504"/>
      <c r="L49" s="505"/>
    </row>
    <row r="50" spans="1:12" s="134" customFormat="1" ht="15">
      <c r="A50" s="509" t="s">
        <v>106</v>
      </c>
      <c r="L50" s="502"/>
    </row>
    <row r="51" spans="1:12" s="134" customFormat="1" ht="15">
      <c r="A51" s="503"/>
      <c r="L51" s="505"/>
    </row>
    <row r="52" spans="1:12" s="134" customFormat="1" ht="34.5">
      <c r="A52" s="709" t="s">
        <v>107</v>
      </c>
      <c r="B52" s="710"/>
      <c r="C52" s="710"/>
      <c r="D52" s="710"/>
      <c r="E52" s="710"/>
      <c r="F52" s="711"/>
      <c r="G52" s="694" t="s">
        <v>108</v>
      </c>
      <c r="H52" s="694"/>
      <c r="I52" s="694" t="s">
        <v>104</v>
      </c>
      <c r="J52" s="694"/>
      <c r="K52" s="510" t="s">
        <v>103</v>
      </c>
      <c r="L52" s="510" t="s">
        <v>102</v>
      </c>
    </row>
    <row r="53" spans="1:12" s="134" customFormat="1" ht="15">
      <c r="A53" s="511">
        <v>1</v>
      </c>
      <c r="B53" s="687"/>
      <c r="C53" s="688"/>
      <c r="D53" s="688"/>
      <c r="E53" s="688"/>
      <c r="F53" s="689"/>
      <c r="G53" s="690"/>
      <c r="H53" s="690"/>
      <c r="I53" s="691"/>
      <c r="J53" s="691"/>
      <c r="K53" s="512"/>
      <c r="L53" s="96"/>
    </row>
    <row r="54" spans="1:12" s="134" customFormat="1" ht="15">
      <c r="A54" s="511">
        <v>2</v>
      </c>
      <c r="B54" s="687"/>
      <c r="C54" s="688"/>
      <c r="D54" s="688"/>
      <c r="E54" s="688"/>
      <c r="F54" s="689"/>
      <c r="G54" s="690"/>
      <c r="H54" s="690"/>
      <c r="I54" s="691"/>
      <c r="J54" s="691"/>
      <c r="K54" s="512"/>
      <c r="L54" s="96"/>
    </row>
    <row r="55" spans="1:12" s="134" customFormat="1" ht="15">
      <c r="A55" s="511">
        <v>3</v>
      </c>
      <c r="B55" s="687"/>
      <c r="C55" s="688"/>
      <c r="D55" s="688"/>
      <c r="E55" s="688"/>
      <c r="F55" s="689"/>
      <c r="G55" s="690"/>
      <c r="H55" s="690"/>
      <c r="I55" s="691"/>
      <c r="J55" s="691"/>
      <c r="K55" s="512"/>
      <c r="L55" s="96"/>
    </row>
    <row r="56" spans="1:12" s="134" customFormat="1" ht="15">
      <c r="A56" s="511">
        <v>4</v>
      </c>
      <c r="B56" s="687"/>
      <c r="C56" s="688"/>
      <c r="D56" s="688"/>
      <c r="E56" s="688"/>
      <c r="F56" s="689"/>
      <c r="G56" s="690"/>
      <c r="H56" s="690"/>
      <c r="I56" s="691"/>
      <c r="J56" s="691"/>
      <c r="K56" s="512"/>
      <c r="L56" s="96"/>
    </row>
    <row r="57" spans="1:12" s="134" customFormat="1" ht="15">
      <c r="A57" s="511">
        <v>5</v>
      </c>
      <c r="B57" s="687"/>
      <c r="C57" s="688"/>
      <c r="D57" s="688"/>
      <c r="E57" s="688"/>
      <c r="F57" s="689"/>
      <c r="G57" s="690"/>
      <c r="H57" s="690"/>
      <c r="I57" s="691"/>
      <c r="J57" s="691"/>
      <c r="K57" s="512"/>
      <c r="L57" s="96"/>
    </row>
    <row r="58" spans="1:12" s="134" customFormat="1" ht="15">
      <c r="A58" s="511">
        <v>6</v>
      </c>
      <c r="B58" s="687"/>
      <c r="C58" s="688"/>
      <c r="D58" s="688"/>
      <c r="E58" s="688"/>
      <c r="F58" s="689"/>
      <c r="G58" s="690"/>
      <c r="H58" s="690"/>
      <c r="I58" s="691"/>
      <c r="J58" s="691"/>
      <c r="K58" s="512"/>
      <c r="L58" s="96"/>
    </row>
    <row r="59" spans="1:12" s="134" customFormat="1" ht="15">
      <c r="A59" s="511">
        <v>7</v>
      </c>
      <c r="B59" s="687"/>
      <c r="C59" s="688"/>
      <c r="D59" s="688"/>
      <c r="E59" s="688"/>
      <c r="F59" s="689"/>
      <c r="G59" s="690"/>
      <c r="H59" s="690"/>
      <c r="I59" s="691"/>
      <c r="J59" s="691"/>
      <c r="K59" s="512"/>
      <c r="L59" s="96"/>
    </row>
    <row r="60" spans="1:12" s="134" customFormat="1" ht="15">
      <c r="A60" s="511">
        <v>8</v>
      </c>
      <c r="B60" s="687"/>
      <c r="C60" s="688"/>
      <c r="D60" s="688"/>
      <c r="E60" s="688"/>
      <c r="F60" s="689"/>
      <c r="G60" s="690"/>
      <c r="H60" s="690"/>
      <c r="I60" s="691"/>
      <c r="J60" s="691"/>
      <c r="K60" s="512"/>
      <c r="L60" s="96"/>
    </row>
    <row r="61" spans="1:12" s="134" customFormat="1" ht="15">
      <c r="A61" s="511">
        <v>9</v>
      </c>
      <c r="B61" s="687"/>
      <c r="C61" s="688"/>
      <c r="D61" s="688"/>
      <c r="E61" s="688"/>
      <c r="F61" s="689"/>
      <c r="G61" s="690"/>
      <c r="H61" s="690"/>
      <c r="I61" s="691"/>
      <c r="J61" s="691"/>
      <c r="K61" s="512"/>
      <c r="L61" s="96"/>
    </row>
    <row r="62" spans="1:12" s="134" customFormat="1" ht="15">
      <c r="A62" s="511">
        <v>10</v>
      </c>
      <c r="B62" s="687"/>
      <c r="C62" s="688"/>
      <c r="D62" s="688"/>
      <c r="E62" s="688"/>
      <c r="F62" s="689"/>
      <c r="G62" s="690"/>
      <c r="H62" s="690"/>
      <c r="I62" s="691"/>
      <c r="J62" s="691"/>
      <c r="K62" s="512"/>
      <c r="L62" s="96"/>
    </row>
    <row r="63" spans="1:12" s="134" customFormat="1" ht="15">
      <c r="A63" s="640" t="s">
        <v>388</v>
      </c>
      <c r="B63" s="639"/>
      <c r="C63" s="639"/>
      <c r="D63" s="639"/>
      <c r="E63" s="639"/>
      <c r="F63" s="639"/>
      <c r="G63" s="639"/>
      <c r="H63" s="639"/>
      <c r="I63" s="639"/>
      <c r="J63" s="639"/>
      <c r="K63" s="639"/>
      <c r="L63" s="639"/>
    </row>
    <row r="64" spans="1:12" s="134" customFormat="1" ht="15">
      <c r="L64" s="232"/>
    </row>
    <row r="65" s="134" customFormat="1" ht="15"/>
    <row r="66" s="134" customFormat="1" ht="15"/>
  </sheetData>
  <sheetProtection algorithmName="SHA-512" hashValue="onKypHEzf7V3iCLb1lgknOjtZM5AfzGddXKgUzyZlvZiDTnYdgTIl/5HczJ3SXl7T1llN8QSr7yKjxnGuiO8uQ==" saltValue="VrQby+jLLhO50/NmQgL//g==" spinCount="100000" sheet="1" selectLockedCells="1"/>
  <mergeCells count="78">
    <mergeCell ref="A3:B3"/>
    <mergeCell ref="A1:B2"/>
    <mergeCell ref="A63:L63"/>
    <mergeCell ref="C1:J1"/>
    <mergeCell ref="K1:L1"/>
    <mergeCell ref="C2:J2"/>
    <mergeCell ref="K2:L2"/>
    <mergeCell ref="C3:J3"/>
    <mergeCell ref="K3:L3"/>
    <mergeCell ref="A7:H7"/>
    <mergeCell ref="J21:K21"/>
    <mergeCell ref="C11:H11"/>
    <mergeCell ref="C12:H12"/>
    <mergeCell ref="C13:H13"/>
    <mergeCell ref="C14:H14"/>
    <mergeCell ref="C15:H15"/>
    <mergeCell ref="K7:L7"/>
    <mergeCell ref="I7:J7"/>
    <mergeCell ref="I8:J8"/>
    <mergeCell ref="I9:J9"/>
    <mergeCell ref="I10:J10"/>
    <mergeCell ref="A52:F52"/>
    <mergeCell ref="G42:H42"/>
    <mergeCell ref="A16:B16"/>
    <mergeCell ref="A8:B8"/>
    <mergeCell ref="A12:B12"/>
    <mergeCell ref="G35:L36"/>
    <mergeCell ref="J23:K23"/>
    <mergeCell ref="A10:B10"/>
    <mergeCell ref="C16:H16"/>
    <mergeCell ref="C8:H8"/>
    <mergeCell ref="C9:H9"/>
    <mergeCell ref="C10:H10"/>
    <mergeCell ref="A35:F35"/>
    <mergeCell ref="B53:F53"/>
    <mergeCell ref="B54:F54"/>
    <mergeCell ref="J43:L43"/>
    <mergeCell ref="A17:L17"/>
    <mergeCell ref="I52:J52"/>
    <mergeCell ref="G52:H52"/>
    <mergeCell ref="B39:H39"/>
    <mergeCell ref="B40:H40"/>
    <mergeCell ref="B41:H41"/>
    <mergeCell ref="B42:C42"/>
    <mergeCell ref="A27:L29"/>
    <mergeCell ref="K39:L39"/>
    <mergeCell ref="K41:L41"/>
    <mergeCell ref="I42:J42"/>
    <mergeCell ref="C24:D24"/>
    <mergeCell ref="J24:K24"/>
    <mergeCell ref="B61:F61"/>
    <mergeCell ref="B62:F62"/>
    <mergeCell ref="G59:H59"/>
    <mergeCell ref="I59:J59"/>
    <mergeCell ref="G60:H60"/>
    <mergeCell ref="I60:J60"/>
    <mergeCell ref="B59:F59"/>
    <mergeCell ref="B60:F60"/>
    <mergeCell ref="G61:H61"/>
    <mergeCell ref="I61:J61"/>
    <mergeCell ref="G53:H53"/>
    <mergeCell ref="I53:J53"/>
    <mergeCell ref="G54:H54"/>
    <mergeCell ref="I54:J54"/>
    <mergeCell ref="G62:H62"/>
    <mergeCell ref="I62:J62"/>
    <mergeCell ref="B57:F57"/>
    <mergeCell ref="B58:F58"/>
    <mergeCell ref="G55:H55"/>
    <mergeCell ref="I55:J55"/>
    <mergeCell ref="G56:H56"/>
    <mergeCell ref="I56:J56"/>
    <mergeCell ref="B55:F55"/>
    <mergeCell ref="B56:F56"/>
    <mergeCell ref="G57:H57"/>
    <mergeCell ref="I57:J57"/>
    <mergeCell ref="G58:H58"/>
    <mergeCell ref="I58:J58"/>
  </mergeCells>
  <printOptions horizontalCentered="1"/>
  <pageMargins left="0.25" right="0.25" top="0.5" bottom="0.25" header="0.3" footer="0.3"/>
  <pageSetup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10</xdr:col>
                    <xdr:colOff>9525</xdr:colOff>
                    <xdr:row>7</xdr:row>
                    <xdr:rowOff>9525</xdr:rowOff>
                  </from>
                  <to>
                    <xdr:col>10</xdr:col>
                    <xdr:colOff>590550</xdr:colOff>
                    <xdr:row>8</xdr:row>
                    <xdr:rowOff>38100</xdr:rowOff>
                  </to>
                </anchor>
              </controlPr>
            </control>
          </mc:Choice>
        </mc:AlternateContent>
        <mc:AlternateContent xmlns:mc="http://schemas.openxmlformats.org/markup-compatibility/2006">
          <mc:Choice Requires="x14">
            <control shapeId="4106" r:id="rId5" name="Check Box 10">
              <controlPr defaultSize="0" autoFill="0" autoLine="0" autoPict="0">
                <anchor moveWithCells="1">
                  <from>
                    <xdr:col>10</xdr:col>
                    <xdr:colOff>9525</xdr:colOff>
                    <xdr:row>9</xdr:row>
                    <xdr:rowOff>9525</xdr:rowOff>
                  </from>
                  <to>
                    <xdr:col>10</xdr:col>
                    <xdr:colOff>590550</xdr:colOff>
                    <xdr:row>10</xdr:row>
                    <xdr:rowOff>38100</xdr:rowOff>
                  </to>
                </anchor>
              </controlPr>
            </control>
          </mc:Choice>
        </mc:AlternateContent>
        <mc:AlternateContent xmlns:mc="http://schemas.openxmlformats.org/markup-compatibility/2006">
          <mc:Choice Requires="x14">
            <control shapeId="4107" r:id="rId6" name="Check Box 11">
              <controlPr defaultSize="0" autoFill="0" autoLine="0" autoPict="0">
                <anchor moveWithCells="1">
                  <from>
                    <xdr:col>10</xdr:col>
                    <xdr:colOff>9525</xdr:colOff>
                    <xdr:row>10</xdr:row>
                    <xdr:rowOff>9525</xdr:rowOff>
                  </from>
                  <to>
                    <xdr:col>10</xdr:col>
                    <xdr:colOff>590550</xdr:colOff>
                    <xdr:row>11</xdr:row>
                    <xdr:rowOff>38100</xdr:rowOff>
                  </to>
                </anchor>
              </controlPr>
            </control>
          </mc:Choice>
        </mc:AlternateContent>
        <mc:AlternateContent xmlns:mc="http://schemas.openxmlformats.org/markup-compatibility/2006">
          <mc:Choice Requires="x14">
            <control shapeId="4108" r:id="rId7" name="Check Box 12">
              <controlPr defaultSize="0" autoFill="0" autoLine="0" autoPict="0">
                <anchor moveWithCells="1">
                  <from>
                    <xdr:col>10</xdr:col>
                    <xdr:colOff>9525</xdr:colOff>
                    <xdr:row>11</xdr:row>
                    <xdr:rowOff>9525</xdr:rowOff>
                  </from>
                  <to>
                    <xdr:col>10</xdr:col>
                    <xdr:colOff>590550</xdr:colOff>
                    <xdr:row>12</xdr:row>
                    <xdr:rowOff>38100</xdr:rowOff>
                  </to>
                </anchor>
              </controlPr>
            </control>
          </mc:Choice>
        </mc:AlternateContent>
        <mc:AlternateContent xmlns:mc="http://schemas.openxmlformats.org/markup-compatibility/2006">
          <mc:Choice Requires="x14">
            <control shapeId="4109" r:id="rId8" name="Check Box 13">
              <controlPr defaultSize="0" autoFill="0" autoLine="0" autoPict="0">
                <anchor moveWithCells="1">
                  <from>
                    <xdr:col>10</xdr:col>
                    <xdr:colOff>9525</xdr:colOff>
                    <xdr:row>12</xdr:row>
                    <xdr:rowOff>9525</xdr:rowOff>
                  </from>
                  <to>
                    <xdr:col>10</xdr:col>
                    <xdr:colOff>590550</xdr:colOff>
                    <xdr:row>13</xdr:row>
                    <xdr:rowOff>38100</xdr:rowOff>
                  </to>
                </anchor>
              </controlPr>
            </control>
          </mc:Choice>
        </mc:AlternateContent>
        <mc:AlternateContent xmlns:mc="http://schemas.openxmlformats.org/markup-compatibility/2006">
          <mc:Choice Requires="x14">
            <control shapeId="4110" r:id="rId9" name="Check Box 14">
              <controlPr defaultSize="0" autoFill="0" autoLine="0" autoPict="0">
                <anchor moveWithCells="1">
                  <from>
                    <xdr:col>10</xdr:col>
                    <xdr:colOff>9525</xdr:colOff>
                    <xdr:row>13</xdr:row>
                    <xdr:rowOff>9525</xdr:rowOff>
                  </from>
                  <to>
                    <xdr:col>10</xdr:col>
                    <xdr:colOff>590550</xdr:colOff>
                    <xdr:row>14</xdr:row>
                    <xdr:rowOff>38100</xdr:rowOff>
                  </to>
                </anchor>
              </controlPr>
            </control>
          </mc:Choice>
        </mc:AlternateContent>
        <mc:AlternateContent xmlns:mc="http://schemas.openxmlformats.org/markup-compatibility/2006">
          <mc:Choice Requires="x14">
            <control shapeId="4111" r:id="rId10" name="Check Box 15">
              <controlPr defaultSize="0" autoFill="0" autoLine="0" autoPict="0">
                <anchor moveWithCells="1">
                  <from>
                    <xdr:col>10</xdr:col>
                    <xdr:colOff>9525</xdr:colOff>
                    <xdr:row>14</xdr:row>
                    <xdr:rowOff>9525</xdr:rowOff>
                  </from>
                  <to>
                    <xdr:col>10</xdr:col>
                    <xdr:colOff>590550</xdr:colOff>
                    <xdr:row>15</xdr:row>
                    <xdr:rowOff>38100</xdr:rowOff>
                  </to>
                </anchor>
              </controlPr>
            </control>
          </mc:Choice>
        </mc:AlternateContent>
        <mc:AlternateContent xmlns:mc="http://schemas.openxmlformats.org/markup-compatibility/2006">
          <mc:Choice Requires="x14">
            <control shapeId="4112" r:id="rId11" name="Check Box 16">
              <controlPr defaultSize="0" autoFill="0" autoLine="0" autoPict="0">
                <anchor moveWithCells="1">
                  <from>
                    <xdr:col>10</xdr:col>
                    <xdr:colOff>9525</xdr:colOff>
                    <xdr:row>15</xdr:row>
                    <xdr:rowOff>9525</xdr:rowOff>
                  </from>
                  <to>
                    <xdr:col>10</xdr:col>
                    <xdr:colOff>590550</xdr:colOff>
                    <xdr:row>16</xdr:row>
                    <xdr:rowOff>38100</xdr:rowOff>
                  </to>
                </anchor>
              </controlPr>
            </control>
          </mc:Choice>
        </mc:AlternateContent>
        <mc:AlternateContent xmlns:mc="http://schemas.openxmlformats.org/markup-compatibility/2006">
          <mc:Choice Requires="x14">
            <control shapeId="4113" r:id="rId12" name="Check Box 17">
              <controlPr defaultSize="0" autoFill="0" autoLine="0" autoPict="0">
                <anchor moveWithCells="1">
                  <from>
                    <xdr:col>10</xdr:col>
                    <xdr:colOff>9525</xdr:colOff>
                    <xdr:row>8</xdr:row>
                    <xdr:rowOff>9525</xdr:rowOff>
                  </from>
                  <to>
                    <xdr:col>10</xdr:col>
                    <xdr:colOff>590550</xdr:colOff>
                    <xdr:row>9</xdr:row>
                    <xdr:rowOff>38100</xdr:rowOff>
                  </to>
                </anchor>
              </controlPr>
            </control>
          </mc:Choice>
        </mc:AlternateContent>
        <mc:AlternateContent xmlns:mc="http://schemas.openxmlformats.org/markup-compatibility/2006">
          <mc:Choice Requires="x14">
            <control shapeId="4114" r:id="rId13" name="Check Box 18">
              <controlPr defaultSize="0" autoFill="0" autoLine="0" autoPict="0">
                <anchor moveWithCells="1">
                  <from>
                    <xdr:col>11</xdr:col>
                    <xdr:colOff>19050</xdr:colOff>
                    <xdr:row>7</xdr:row>
                    <xdr:rowOff>9525</xdr:rowOff>
                  </from>
                  <to>
                    <xdr:col>11</xdr:col>
                    <xdr:colOff>590550</xdr:colOff>
                    <xdr:row>8</xdr:row>
                    <xdr:rowOff>38100</xdr:rowOff>
                  </to>
                </anchor>
              </controlPr>
            </control>
          </mc:Choice>
        </mc:AlternateContent>
        <mc:AlternateContent xmlns:mc="http://schemas.openxmlformats.org/markup-compatibility/2006">
          <mc:Choice Requires="x14">
            <control shapeId="4115" r:id="rId14" name="Check Box 19">
              <controlPr defaultSize="0" autoFill="0" autoLine="0" autoPict="0">
                <anchor moveWithCells="1">
                  <from>
                    <xdr:col>11</xdr:col>
                    <xdr:colOff>19050</xdr:colOff>
                    <xdr:row>8</xdr:row>
                    <xdr:rowOff>9525</xdr:rowOff>
                  </from>
                  <to>
                    <xdr:col>11</xdr:col>
                    <xdr:colOff>590550</xdr:colOff>
                    <xdr:row>9</xdr:row>
                    <xdr:rowOff>38100</xdr:rowOff>
                  </to>
                </anchor>
              </controlPr>
            </control>
          </mc:Choice>
        </mc:AlternateContent>
        <mc:AlternateContent xmlns:mc="http://schemas.openxmlformats.org/markup-compatibility/2006">
          <mc:Choice Requires="x14">
            <control shapeId="4116" r:id="rId15" name="Check Box 20">
              <controlPr defaultSize="0" autoFill="0" autoLine="0" autoPict="0">
                <anchor moveWithCells="1">
                  <from>
                    <xdr:col>11</xdr:col>
                    <xdr:colOff>19050</xdr:colOff>
                    <xdr:row>9</xdr:row>
                    <xdr:rowOff>9525</xdr:rowOff>
                  </from>
                  <to>
                    <xdr:col>11</xdr:col>
                    <xdr:colOff>590550</xdr:colOff>
                    <xdr:row>10</xdr:row>
                    <xdr:rowOff>38100</xdr:rowOff>
                  </to>
                </anchor>
              </controlPr>
            </control>
          </mc:Choice>
        </mc:AlternateContent>
        <mc:AlternateContent xmlns:mc="http://schemas.openxmlformats.org/markup-compatibility/2006">
          <mc:Choice Requires="x14">
            <control shapeId="4117" r:id="rId16" name="Check Box 21">
              <controlPr defaultSize="0" autoFill="0" autoLine="0" autoPict="0">
                <anchor moveWithCells="1">
                  <from>
                    <xdr:col>11</xdr:col>
                    <xdr:colOff>19050</xdr:colOff>
                    <xdr:row>10</xdr:row>
                    <xdr:rowOff>9525</xdr:rowOff>
                  </from>
                  <to>
                    <xdr:col>11</xdr:col>
                    <xdr:colOff>590550</xdr:colOff>
                    <xdr:row>11</xdr:row>
                    <xdr:rowOff>38100</xdr:rowOff>
                  </to>
                </anchor>
              </controlPr>
            </control>
          </mc:Choice>
        </mc:AlternateContent>
        <mc:AlternateContent xmlns:mc="http://schemas.openxmlformats.org/markup-compatibility/2006">
          <mc:Choice Requires="x14">
            <control shapeId="4118" r:id="rId17" name="Check Box 22">
              <controlPr defaultSize="0" autoFill="0" autoLine="0" autoPict="0">
                <anchor moveWithCells="1">
                  <from>
                    <xdr:col>11</xdr:col>
                    <xdr:colOff>19050</xdr:colOff>
                    <xdr:row>11</xdr:row>
                    <xdr:rowOff>9525</xdr:rowOff>
                  </from>
                  <to>
                    <xdr:col>11</xdr:col>
                    <xdr:colOff>590550</xdr:colOff>
                    <xdr:row>12</xdr:row>
                    <xdr:rowOff>38100</xdr:rowOff>
                  </to>
                </anchor>
              </controlPr>
            </control>
          </mc:Choice>
        </mc:AlternateContent>
        <mc:AlternateContent xmlns:mc="http://schemas.openxmlformats.org/markup-compatibility/2006">
          <mc:Choice Requires="x14">
            <control shapeId="4119" r:id="rId18" name="Check Box 23">
              <controlPr defaultSize="0" autoFill="0" autoLine="0" autoPict="0">
                <anchor moveWithCells="1">
                  <from>
                    <xdr:col>11</xdr:col>
                    <xdr:colOff>19050</xdr:colOff>
                    <xdr:row>12</xdr:row>
                    <xdr:rowOff>9525</xdr:rowOff>
                  </from>
                  <to>
                    <xdr:col>11</xdr:col>
                    <xdr:colOff>590550</xdr:colOff>
                    <xdr:row>13</xdr:row>
                    <xdr:rowOff>38100</xdr:rowOff>
                  </to>
                </anchor>
              </controlPr>
            </control>
          </mc:Choice>
        </mc:AlternateContent>
        <mc:AlternateContent xmlns:mc="http://schemas.openxmlformats.org/markup-compatibility/2006">
          <mc:Choice Requires="x14">
            <control shapeId="4120" r:id="rId19" name="Check Box 24">
              <controlPr defaultSize="0" autoFill="0" autoLine="0" autoPict="0">
                <anchor moveWithCells="1">
                  <from>
                    <xdr:col>11</xdr:col>
                    <xdr:colOff>19050</xdr:colOff>
                    <xdr:row>13</xdr:row>
                    <xdr:rowOff>9525</xdr:rowOff>
                  </from>
                  <to>
                    <xdr:col>11</xdr:col>
                    <xdr:colOff>590550</xdr:colOff>
                    <xdr:row>14</xdr:row>
                    <xdr:rowOff>38100</xdr:rowOff>
                  </to>
                </anchor>
              </controlPr>
            </control>
          </mc:Choice>
        </mc:AlternateContent>
        <mc:AlternateContent xmlns:mc="http://schemas.openxmlformats.org/markup-compatibility/2006">
          <mc:Choice Requires="x14">
            <control shapeId="4121" r:id="rId20" name="Check Box 25">
              <controlPr defaultSize="0" autoFill="0" autoLine="0" autoPict="0">
                <anchor moveWithCells="1">
                  <from>
                    <xdr:col>11</xdr:col>
                    <xdr:colOff>19050</xdr:colOff>
                    <xdr:row>14</xdr:row>
                    <xdr:rowOff>9525</xdr:rowOff>
                  </from>
                  <to>
                    <xdr:col>11</xdr:col>
                    <xdr:colOff>590550</xdr:colOff>
                    <xdr:row>15</xdr:row>
                    <xdr:rowOff>38100</xdr:rowOff>
                  </to>
                </anchor>
              </controlPr>
            </control>
          </mc:Choice>
        </mc:AlternateContent>
        <mc:AlternateContent xmlns:mc="http://schemas.openxmlformats.org/markup-compatibility/2006">
          <mc:Choice Requires="x14">
            <control shapeId="4122" r:id="rId21" name="Check Box 26">
              <controlPr defaultSize="0" autoFill="0" autoLine="0" autoPict="0">
                <anchor moveWithCells="1">
                  <from>
                    <xdr:col>11</xdr:col>
                    <xdr:colOff>19050</xdr:colOff>
                    <xdr:row>15</xdr:row>
                    <xdr:rowOff>9525</xdr:rowOff>
                  </from>
                  <to>
                    <xdr:col>11</xdr:col>
                    <xdr:colOff>590550</xdr:colOff>
                    <xdr:row>16</xdr:row>
                    <xdr:rowOff>38100</xdr:rowOff>
                  </to>
                </anchor>
              </controlPr>
            </control>
          </mc:Choice>
        </mc:AlternateContent>
        <mc:AlternateContent xmlns:mc="http://schemas.openxmlformats.org/markup-compatibility/2006">
          <mc:Choice Requires="x14">
            <control shapeId="4124" r:id="rId22" name="Check Box 28">
              <controlPr defaultSize="0" autoFill="0" autoLine="0" autoPict="0">
                <anchor moveWithCells="1">
                  <from>
                    <xdr:col>0</xdr:col>
                    <xdr:colOff>9525</xdr:colOff>
                    <xdr:row>21</xdr:row>
                    <xdr:rowOff>0</xdr:rowOff>
                  </from>
                  <to>
                    <xdr:col>2</xdr:col>
                    <xdr:colOff>28575</xdr:colOff>
                    <xdr:row>22</xdr:row>
                    <xdr:rowOff>38100</xdr:rowOff>
                  </to>
                </anchor>
              </controlPr>
            </control>
          </mc:Choice>
        </mc:AlternateContent>
        <mc:AlternateContent xmlns:mc="http://schemas.openxmlformats.org/markup-compatibility/2006">
          <mc:Choice Requires="x14">
            <control shapeId="4126" r:id="rId23" name="Check Box 30">
              <controlPr defaultSize="0" autoFill="0" autoLine="0" autoPict="0">
                <anchor moveWithCells="1">
                  <from>
                    <xdr:col>2</xdr:col>
                    <xdr:colOff>9525</xdr:colOff>
                    <xdr:row>21</xdr:row>
                    <xdr:rowOff>0</xdr:rowOff>
                  </from>
                  <to>
                    <xdr:col>4</xdr:col>
                    <xdr:colOff>28575</xdr:colOff>
                    <xdr:row>22</xdr:row>
                    <xdr:rowOff>38100</xdr:rowOff>
                  </to>
                </anchor>
              </controlPr>
            </control>
          </mc:Choice>
        </mc:AlternateContent>
        <mc:AlternateContent xmlns:mc="http://schemas.openxmlformats.org/markup-compatibility/2006">
          <mc:Choice Requires="x14">
            <control shapeId="4129" r:id="rId24" name="Check Box 33">
              <controlPr defaultSize="0" autoFill="0" autoLine="0" autoPict="0">
                <anchor moveWithCells="1">
                  <from>
                    <xdr:col>4</xdr:col>
                    <xdr:colOff>95250</xdr:colOff>
                    <xdr:row>29</xdr:row>
                    <xdr:rowOff>57150</xdr:rowOff>
                  </from>
                  <to>
                    <xdr:col>5</xdr:col>
                    <xdr:colOff>57150</xdr:colOff>
                    <xdr:row>31</xdr:row>
                    <xdr:rowOff>19050</xdr:rowOff>
                  </to>
                </anchor>
              </controlPr>
            </control>
          </mc:Choice>
        </mc:AlternateContent>
        <mc:AlternateContent xmlns:mc="http://schemas.openxmlformats.org/markup-compatibility/2006">
          <mc:Choice Requires="x14">
            <control shapeId="4131" r:id="rId25" name="Check Box 35">
              <controlPr defaultSize="0" autoFill="0" autoLine="0" autoPict="0">
                <anchor moveWithCells="1">
                  <from>
                    <xdr:col>8</xdr:col>
                    <xdr:colOff>19050</xdr:colOff>
                    <xdr:row>31</xdr:row>
                    <xdr:rowOff>0</xdr:rowOff>
                  </from>
                  <to>
                    <xdr:col>11</xdr:col>
                    <xdr:colOff>590550</xdr:colOff>
                    <xdr:row>32</xdr:row>
                    <xdr:rowOff>28575</xdr:rowOff>
                  </to>
                </anchor>
              </controlPr>
            </control>
          </mc:Choice>
        </mc:AlternateContent>
        <mc:AlternateContent xmlns:mc="http://schemas.openxmlformats.org/markup-compatibility/2006">
          <mc:Choice Requires="x14">
            <control shapeId="4132" r:id="rId26" name="Check Box 36">
              <controlPr defaultSize="0" autoFill="0" autoLine="0" autoPict="0">
                <anchor moveWithCells="1">
                  <from>
                    <xdr:col>8</xdr:col>
                    <xdr:colOff>19050</xdr:colOff>
                    <xdr:row>32</xdr:row>
                    <xdr:rowOff>0</xdr:rowOff>
                  </from>
                  <to>
                    <xdr:col>11</xdr:col>
                    <xdr:colOff>590550</xdr:colOff>
                    <xdr:row>33</xdr:row>
                    <xdr:rowOff>38100</xdr:rowOff>
                  </to>
                </anchor>
              </controlPr>
            </control>
          </mc:Choice>
        </mc:AlternateContent>
        <mc:AlternateContent xmlns:mc="http://schemas.openxmlformats.org/markup-compatibility/2006">
          <mc:Choice Requires="x14">
            <control shapeId="4133" r:id="rId27" name="Check Box 37">
              <controlPr defaultSize="0" autoFill="0" autoLine="0" autoPict="0">
                <anchor moveWithCells="1">
                  <from>
                    <xdr:col>6</xdr:col>
                    <xdr:colOff>9525</xdr:colOff>
                    <xdr:row>33</xdr:row>
                    <xdr:rowOff>9525</xdr:rowOff>
                  </from>
                  <to>
                    <xdr:col>6</xdr:col>
                    <xdr:colOff>590550</xdr:colOff>
                    <xdr:row>34</xdr:row>
                    <xdr:rowOff>38100</xdr:rowOff>
                  </to>
                </anchor>
              </controlPr>
            </control>
          </mc:Choice>
        </mc:AlternateContent>
        <mc:AlternateContent xmlns:mc="http://schemas.openxmlformats.org/markup-compatibility/2006">
          <mc:Choice Requires="x14">
            <control shapeId="4134" r:id="rId28" name="Check Box 38">
              <controlPr defaultSize="0" autoFill="0" autoLine="0" autoPict="0">
                <anchor moveWithCells="1">
                  <from>
                    <xdr:col>7</xdr:col>
                    <xdr:colOff>19050</xdr:colOff>
                    <xdr:row>33</xdr:row>
                    <xdr:rowOff>9525</xdr:rowOff>
                  </from>
                  <to>
                    <xdr:col>7</xdr:col>
                    <xdr:colOff>590550</xdr:colOff>
                    <xdr:row>34</xdr:row>
                    <xdr:rowOff>38100</xdr:rowOff>
                  </to>
                </anchor>
              </controlPr>
            </control>
          </mc:Choice>
        </mc:AlternateContent>
        <mc:AlternateContent xmlns:mc="http://schemas.openxmlformats.org/markup-compatibility/2006">
          <mc:Choice Requires="x14">
            <control shapeId="4139" r:id="rId29" name="Check Box 43">
              <controlPr defaultSize="0" autoFill="0" autoLine="0" autoPict="0">
                <anchor moveWithCells="1">
                  <from>
                    <xdr:col>3</xdr:col>
                    <xdr:colOff>171450</xdr:colOff>
                    <xdr:row>47</xdr:row>
                    <xdr:rowOff>9525</xdr:rowOff>
                  </from>
                  <to>
                    <xdr:col>5</xdr:col>
                    <xdr:colOff>209550</xdr:colOff>
                    <xdr:row>48</xdr:row>
                    <xdr:rowOff>38100</xdr:rowOff>
                  </to>
                </anchor>
              </controlPr>
            </control>
          </mc:Choice>
        </mc:AlternateContent>
        <mc:AlternateContent xmlns:mc="http://schemas.openxmlformats.org/markup-compatibility/2006">
          <mc:Choice Requires="x14">
            <control shapeId="4140" r:id="rId30" name="Check Box 44">
              <controlPr defaultSize="0" autoFill="0" autoLine="0" autoPict="0">
                <anchor moveWithCells="1">
                  <from>
                    <xdr:col>3</xdr:col>
                    <xdr:colOff>171450</xdr:colOff>
                    <xdr:row>47</xdr:row>
                    <xdr:rowOff>171450</xdr:rowOff>
                  </from>
                  <to>
                    <xdr:col>5</xdr:col>
                    <xdr:colOff>209550</xdr:colOff>
                    <xdr:row>49</xdr:row>
                    <xdr:rowOff>28575</xdr:rowOff>
                  </to>
                </anchor>
              </controlPr>
            </control>
          </mc:Choice>
        </mc:AlternateContent>
        <mc:AlternateContent xmlns:mc="http://schemas.openxmlformats.org/markup-compatibility/2006">
          <mc:Choice Requires="x14">
            <control shapeId="4148" r:id="rId31" name="Check Box 52">
              <controlPr defaultSize="0" autoFill="0" autoLine="0" autoPict="0">
                <anchor moveWithCells="1">
                  <from>
                    <xdr:col>6</xdr:col>
                    <xdr:colOff>9525</xdr:colOff>
                    <xdr:row>49</xdr:row>
                    <xdr:rowOff>9525</xdr:rowOff>
                  </from>
                  <to>
                    <xdr:col>6</xdr:col>
                    <xdr:colOff>590550</xdr:colOff>
                    <xdr:row>50</xdr:row>
                    <xdr:rowOff>38100</xdr:rowOff>
                  </to>
                </anchor>
              </controlPr>
            </control>
          </mc:Choice>
        </mc:AlternateContent>
        <mc:AlternateContent xmlns:mc="http://schemas.openxmlformats.org/markup-compatibility/2006">
          <mc:Choice Requires="x14">
            <control shapeId="4149" r:id="rId32" name="Check Box 53">
              <controlPr defaultSize="0" autoFill="0" autoLine="0" autoPict="0">
                <anchor moveWithCells="1">
                  <from>
                    <xdr:col>7</xdr:col>
                    <xdr:colOff>19050</xdr:colOff>
                    <xdr:row>49</xdr:row>
                    <xdr:rowOff>9525</xdr:rowOff>
                  </from>
                  <to>
                    <xdr:col>7</xdr:col>
                    <xdr:colOff>590550</xdr:colOff>
                    <xdr:row>50</xdr:row>
                    <xdr:rowOff>38100</xdr:rowOff>
                  </to>
                </anchor>
              </controlPr>
            </control>
          </mc:Choice>
        </mc:AlternateContent>
        <mc:AlternateContent xmlns:mc="http://schemas.openxmlformats.org/markup-compatibility/2006">
          <mc:Choice Requires="x14">
            <control shapeId="4150" r:id="rId33" name="Check Box 54">
              <controlPr defaultSize="0" autoFill="0" autoLine="0" autoPict="0">
                <anchor moveWithCells="1">
                  <from>
                    <xdr:col>5</xdr:col>
                    <xdr:colOff>9525</xdr:colOff>
                    <xdr:row>47</xdr:row>
                    <xdr:rowOff>0</xdr:rowOff>
                  </from>
                  <to>
                    <xdr:col>7</xdr:col>
                    <xdr:colOff>28575</xdr:colOff>
                    <xdr:row>48</xdr:row>
                    <xdr:rowOff>38100</xdr:rowOff>
                  </to>
                </anchor>
              </controlPr>
            </control>
          </mc:Choice>
        </mc:AlternateContent>
        <mc:AlternateContent xmlns:mc="http://schemas.openxmlformats.org/markup-compatibility/2006">
          <mc:Choice Requires="x14">
            <control shapeId="4151" r:id="rId34" name="Check Box 55">
              <controlPr defaultSize="0" autoFill="0" autoLine="0" autoPict="0">
                <anchor moveWithCells="1">
                  <from>
                    <xdr:col>5</xdr:col>
                    <xdr:colOff>9525</xdr:colOff>
                    <xdr:row>47</xdr:row>
                    <xdr:rowOff>171450</xdr:rowOff>
                  </from>
                  <to>
                    <xdr:col>7</xdr:col>
                    <xdr:colOff>495300</xdr:colOff>
                    <xdr:row>49</xdr:row>
                    <xdr:rowOff>28575</xdr:rowOff>
                  </to>
                </anchor>
              </controlPr>
            </control>
          </mc:Choice>
        </mc:AlternateContent>
        <mc:AlternateContent xmlns:mc="http://schemas.openxmlformats.org/markup-compatibility/2006">
          <mc:Choice Requires="x14">
            <control shapeId="4152" r:id="rId35" name="Check Box 56">
              <controlPr defaultSize="0" autoFill="0" autoLine="0" autoPict="0">
                <anchor moveWithCells="1">
                  <from>
                    <xdr:col>8</xdr:col>
                    <xdr:colOff>9525</xdr:colOff>
                    <xdr:row>47</xdr:row>
                    <xdr:rowOff>0</xdr:rowOff>
                  </from>
                  <to>
                    <xdr:col>10</xdr:col>
                    <xdr:colOff>28575</xdr:colOff>
                    <xdr:row>48</xdr:row>
                    <xdr:rowOff>38100</xdr:rowOff>
                  </to>
                </anchor>
              </controlPr>
            </control>
          </mc:Choice>
        </mc:AlternateContent>
        <mc:AlternateContent xmlns:mc="http://schemas.openxmlformats.org/markup-compatibility/2006">
          <mc:Choice Requires="x14">
            <control shapeId="4153" r:id="rId36" name="Check Box 57">
              <controlPr defaultSize="0" autoFill="0" autoLine="0" autoPict="0">
                <anchor moveWithCells="1">
                  <from>
                    <xdr:col>5</xdr:col>
                    <xdr:colOff>66675</xdr:colOff>
                    <xdr:row>45</xdr:row>
                    <xdr:rowOff>0</xdr:rowOff>
                  </from>
                  <to>
                    <xdr:col>6</xdr:col>
                    <xdr:colOff>295275</xdr:colOff>
                    <xdr:row>46</xdr:row>
                    <xdr:rowOff>38100</xdr:rowOff>
                  </to>
                </anchor>
              </controlPr>
            </control>
          </mc:Choice>
        </mc:AlternateContent>
        <mc:AlternateContent xmlns:mc="http://schemas.openxmlformats.org/markup-compatibility/2006">
          <mc:Choice Requires="x14">
            <control shapeId="4155" r:id="rId37" name="Check Box 59">
              <controlPr defaultSize="0" autoFill="0" autoLine="0" autoPict="0">
                <anchor moveWithCells="1">
                  <from>
                    <xdr:col>5</xdr:col>
                    <xdr:colOff>76200</xdr:colOff>
                    <xdr:row>29</xdr:row>
                    <xdr:rowOff>57150</xdr:rowOff>
                  </from>
                  <to>
                    <xdr:col>6</xdr:col>
                    <xdr:colOff>38100</xdr:colOff>
                    <xdr:row>31</xdr:row>
                    <xdr:rowOff>19050</xdr:rowOff>
                  </to>
                </anchor>
              </controlPr>
            </control>
          </mc:Choice>
        </mc:AlternateContent>
        <mc:AlternateContent xmlns:mc="http://schemas.openxmlformats.org/markup-compatibility/2006">
          <mc:Choice Requires="x14">
            <control shapeId="4156" r:id="rId38" name="Check Box 60">
              <controlPr defaultSize="0" autoFill="0" autoLine="0" autoPict="0">
                <anchor moveWithCells="1">
                  <from>
                    <xdr:col>4</xdr:col>
                    <xdr:colOff>9525</xdr:colOff>
                    <xdr:row>21</xdr:row>
                    <xdr:rowOff>0</xdr:rowOff>
                  </from>
                  <to>
                    <xdr:col>6</xdr:col>
                    <xdr:colOff>495300</xdr:colOff>
                    <xdr:row>22</xdr:row>
                    <xdr:rowOff>38100</xdr:rowOff>
                  </to>
                </anchor>
              </controlPr>
            </control>
          </mc:Choice>
        </mc:AlternateContent>
        <mc:AlternateContent xmlns:mc="http://schemas.openxmlformats.org/markup-compatibility/2006">
          <mc:Choice Requires="x14">
            <control shapeId="4157" r:id="rId39" name="Check Box 61">
              <controlPr defaultSize="0" autoFill="0" autoLine="0" autoPict="0">
                <anchor moveWithCells="1">
                  <from>
                    <xdr:col>0</xdr:col>
                    <xdr:colOff>9525</xdr:colOff>
                    <xdr:row>22</xdr:row>
                    <xdr:rowOff>0</xdr:rowOff>
                  </from>
                  <to>
                    <xdr:col>2</xdr:col>
                    <xdr:colOff>28575</xdr:colOff>
                    <xdr:row>23</xdr:row>
                    <xdr:rowOff>38100</xdr:rowOff>
                  </to>
                </anchor>
              </controlPr>
            </control>
          </mc:Choice>
        </mc:AlternateContent>
        <mc:AlternateContent xmlns:mc="http://schemas.openxmlformats.org/markup-compatibility/2006">
          <mc:Choice Requires="x14">
            <control shapeId="4158" r:id="rId40" name="Check Box 62">
              <controlPr defaultSize="0" autoFill="0" autoLine="0" autoPict="0">
                <anchor moveWithCells="1">
                  <from>
                    <xdr:col>2</xdr:col>
                    <xdr:colOff>9525</xdr:colOff>
                    <xdr:row>22</xdr:row>
                    <xdr:rowOff>0</xdr:rowOff>
                  </from>
                  <to>
                    <xdr:col>4</xdr:col>
                    <xdr:colOff>28575</xdr:colOff>
                    <xdr:row>23</xdr:row>
                    <xdr:rowOff>38100</xdr:rowOff>
                  </to>
                </anchor>
              </controlPr>
            </control>
          </mc:Choice>
        </mc:AlternateContent>
        <mc:AlternateContent xmlns:mc="http://schemas.openxmlformats.org/markup-compatibility/2006">
          <mc:Choice Requires="x14">
            <control shapeId="4160" r:id="rId41" name="Check Box 64">
              <controlPr defaultSize="0" autoFill="0" autoLine="0" autoPict="0">
                <anchor moveWithCells="1">
                  <from>
                    <xdr:col>7</xdr:col>
                    <xdr:colOff>76200</xdr:colOff>
                    <xdr:row>45</xdr:row>
                    <xdr:rowOff>0</xdr:rowOff>
                  </from>
                  <to>
                    <xdr:col>8</xdr:col>
                    <xdr:colOff>295275</xdr:colOff>
                    <xdr:row>46</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L62"/>
  <sheetViews>
    <sheetView showGridLines="0" showRowColHeaders="0" zoomScaleNormal="100" workbookViewId="0">
      <selection activeCell="D14" sqref="D14"/>
    </sheetView>
  </sheetViews>
  <sheetFormatPr defaultColWidth="8.85546875" defaultRowHeight="15"/>
  <cols>
    <col min="1" max="2" width="8.85546875" style="69"/>
    <col min="3" max="4" width="8.85546875" style="69" customWidth="1"/>
    <col min="5" max="5" width="8.85546875" style="69"/>
    <col min="6" max="6" width="11.28515625" style="69" customWidth="1"/>
    <col min="7" max="10" width="8.85546875" style="69"/>
    <col min="11" max="11" width="11" style="69" customWidth="1"/>
    <col min="12" max="14" width="8.85546875" style="69"/>
    <col min="15" max="15" width="37.5703125" style="69" bestFit="1" customWidth="1"/>
    <col min="16" max="16384" width="8.85546875" style="69"/>
  </cols>
  <sheetData>
    <row r="1" spans="1:12" s="1" customFormat="1" ht="22.5">
      <c r="A1" s="746"/>
      <c r="B1" s="747"/>
      <c r="C1" s="613" t="s">
        <v>0</v>
      </c>
      <c r="D1" s="613"/>
      <c r="E1" s="613"/>
      <c r="F1" s="613"/>
      <c r="G1" s="613"/>
      <c r="H1" s="613"/>
      <c r="I1" s="613"/>
      <c r="J1" s="614"/>
      <c r="K1" s="735" t="s">
        <v>11</v>
      </c>
      <c r="L1" s="736"/>
    </row>
    <row r="2" spans="1:12" s="1" customFormat="1" ht="18">
      <c r="A2" s="746"/>
      <c r="B2" s="747"/>
      <c r="C2" s="613" t="s">
        <v>1</v>
      </c>
      <c r="D2" s="613"/>
      <c r="E2" s="613"/>
      <c r="F2" s="613"/>
      <c r="G2" s="613"/>
      <c r="H2" s="613"/>
      <c r="I2" s="613"/>
      <c r="J2" s="614"/>
      <c r="K2" s="737" t="s">
        <v>109</v>
      </c>
      <c r="L2" s="738"/>
    </row>
    <row r="3" spans="1:12" s="1" customFormat="1" ht="21.75" thickBot="1">
      <c r="A3" s="749" t="s">
        <v>575</v>
      </c>
      <c r="B3" s="625"/>
      <c r="C3" s="673" t="str">
        <f>IF('1-2'!C9:I9=0,"",'1-2'!C9:I9)</f>
        <v/>
      </c>
      <c r="D3" s="673"/>
      <c r="E3" s="673"/>
      <c r="F3" s="673"/>
      <c r="G3" s="673"/>
      <c r="H3" s="673"/>
      <c r="I3" s="673"/>
      <c r="J3" s="674"/>
      <c r="K3" s="739" t="s">
        <v>12</v>
      </c>
      <c r="L3" s="740"/>
    </row>
    <row r="4" spans="1:12" s="76" customFormat="1" ht="7.5" customHeight="1" thickTop="1">
      <c r="A4" s="485"/>
      <c r="B4" s="486"/>
      <c r="C4" s="235"/>
      <c r="D4" s="235"/>
      <c r="E4" s="235"/>
      <c r="F4" s="235"/>
      <c r="G4" s="235"/>
      <c r="H4" s="235"/>
      <c r="I4" s="235"/>
      <c r="J4" s="235"/>
      <c r="K4" s="234"/>
      <c r="L4" s="234"/>
    </row>
    <row r="5" spans="1:12" s="264" customFormat="1" ht="17.25">
      <c r="A5" s="488" t="s">
        <v>117</v>
      </c>
      <c r="B5" s="488"/>
      <c r="C5" s="488"/>
      <c r="D5" s="488"/>
      <c r="E5" s="488"/>
      <c r="F5" s="488"/>
      <c r="G5" s="488"/>
      <c r="H5" s="488"/>
      <c r="I5" s="488"/>
      <c r="J5" s="488"/>
      <c r="K5" s="488"/>
      <c r="L5" s="488"/>
    </row>
    <row r="6" spans="1:12">
      <c r="A6" s="69" t="s">
        <v>118</v>
      </c>
      <c r="D6" s="745"/>
      <c r="E6" s="745"/>
      <c r="F6" s="745"/>
      <c r="G6" s="745"/>
      <c r="L6" s="77"/>
    </row>
    <row r="7" spans="1:12">
      <c r="D7" s="71"/>
      <c r="J7" s="560"/>
      <c r="K7" s="560"/>
      <c r="L7" s="561"/>
    </row>
    <row r="8" spans="1:12">
      <c r="A8" s="670" t="s">
        <v>121</v>
      </c>
      <c r="B8" s="671"/>
      <c r="C8" s="672"/>
      <c r="D8" s="103" t="s">
        <v>122</v>
      </c>
      <c r="E8" s="119" t="s">
        <v>463</v>
      </c>
      <c r="F8" s="119" t="s">
        <v>325</v>
      </c>
      <c r="G8" s="71"/>
      <c r="H8" s="71"/>
      <c r="J8" s="78"/>
      <c r="K8" s="117" t="s">
        <v>452</v>
      </c>
      <c r="L8" s="118" t="s">
        <v>453</v>
      </c>
    </row>
    <row r="9" spans="1:12">
      <c r="A9" s="750" t="s">
        <v>119</v>
      </c>
      <c r="B9" s="751"/>
      <c r="C9" s="752"/>
      <c r="D9" s="94">
        <v>0</v>
      </c>
      <c r="E9" s="95">
        <v>0</v>
      </c>
      <c r="F9" s="95">
        <v>0</v>
      </c>
      <c r="G9" s="71"/>
      <c r="H9" s="71"/>
      <c r="I9" s="71"/>
      <c r="J9" s="115" t="s">
        <v>451</v>
      </c>
      <c r="K9" s="127" t="e">
        <f>F17/F16</f>
        <v>#DIV/0!</v>
      </c>
      <c r="L9" s="129">
        <f>L10</f>
        <v>128.28</v>
      </c>
    </row>
    <row r="10" spans="1:12" ht="15.75" thickBot="1">
      <c r="A10" s="750" t="s">
        <v>120</v>
      </c>
      <c r="B10" s="751"/>
      <c r="C10" s="752"/>
      <c r="D10" s="94">
        <v>0</v>
      </c>
      <c r="E10" s="95">
        <v>0</v>
      </c>
      <c r="F10" s="95">
        <v>0</v>
      </c>
      <c r="I10" s="71"/>
      <c r="J10" s="114" t="s">
        <v>450</v>
      </c>
      <c r="K10" s="128" t="e">
        <f>('8-11'!E67+'8-11'!F67)/'4'!F16</f>
        <v>#DIV/0!</v>
      </c>
      <c r="L10" s="129">
        <f>'Hidden Tables'!C11</f>
        <v>128.28</v>
      </c>
    </row>
    <row r="11" spans="1:12">
      <c r="A11" s="753" t="s">
        <v>329</v>
      </c>
      <c r="B11" s="754"/>
      <c r="C11" s="755"/>
      <c r="D11" s="121">
        <f>SUM(D9:D10)</f>
        <v>0</v>
      </c>
      <c r="E11" s="122">
        <f>SUM(E9:E10)</f>
        <v>0</v>
      </c>
      <c r="F11" s="122">
        <f>SUM(F9:F10)</f>
        <v>0</v>
      </c>
      <c r="G11" s="230"/>
      <c r="H11" s="89"/>
      <c r="J11" s="560"/>
      <c r="K11" s="560"/>
      <c r="L11" s="562"/>
    </row>
    <row r="12" spans="1:12">
      <c r="A12" s="750" t="s">
        <v>125</v>
      </c>
      <c r="B12" s="751"/>
      <c r="C12" s="752"/>
      <c r="D12" s="123">
        <f>IF(D9=0,0,D9/D11)</f>
        <v>0</v>
      </c>
      <c r="E12" s="123">
        <f>IF(E9=0,0,E9/E11)</f>
        <v>0</v>
      </c>
      <c r="F12" s="124">
        <f>IF(F9=0,0,F9/F11)</f>
        <v>0</v>
      </c>
      <c r="G12" s="230"/>
      <c r="H12" s="89"/>
      <c r="J12" s="560"/>
      <c r="K12" s="560"/>
      <c r="L12" s="78"/>
    </row>
    <row r="13" spans="1:12">
      <c r="A13" s="756" t="s">
        <v>326</v>
      </c>
      <c r="B13" s="757"/>
      <c r="C13" s="758"/>
      <c r="D13" s="221"/>
      <c r="E13" s="78"/>
      <c r="F13" s="79"/>
      <c r="G13" s="71"/>
      <c r="J13" s="560"/>
      <c r="K13" s="560"/>
      <c r="L13" s="78"/>
    </row>
    <row r="14" spans="1:12">
      <c r="A14" s="750" t="s">
        <v>123</v>
      </c>
      <c r="B14" s="751"/>
      <c r="C14" s="752"/>
      <c r="D14" s="107">
        <v>0</v>
      </c>
      <c r="E14" s="95">
        <v>0</v>
      </c>
      <c r="F14" s="95">
        <v>0</v>
      </c>
      <c r="G14" s="71"/>
    </row>
    <row r="15" spans="1:12">
      <c r="A15" s="750" t="s">
        <v>327</v>
      </c>
      <c r="B15" s="751"/>
      <c r="C15" s="752"/>
      <c r="D15" s="222"/>
      <c r="E15" s="106">
        <v>0</v>
      </c>
      <c r="F15" s="106">
        <v>0</v>
      </c>
    </row>
    <row r="16" spans="1:12">
      <c r="A16" s="81" t="s">
        <v>328</v>
      </c>
      <c r="B16" s="82"/>
      <c r="D16" s="71"/>
      <c r="E16" s="80"/>
      <c r="F16" s="125">
        <f>F11+F14+F15</f>
        <v>0</v>
      </c>
    </row>
    <row r="17" spans="1:12">
      <c r="A17" s="83" t="s">
        <v>330</v>
      </c>
      <c r="F17" s="126">
        <f>'8-11'!D67</f>
        <v>0</v>
      </c>
    </row>
    <row r="18" spans="1:12" ht="14.45" customHeight="1">
      <c r="A18" s="71"/>
      <c r="D18" s="71"/>
      <c r="I18" s="113"/>
      <c r="J18" s="223"/>
    </row>
    <row r="19" spans="1:12">
      <c r="A19" s="73" t="s">
        <v>358</v>
      </c>
    </row>
    <row r="23" spans="1:12">
      <c r="A23" s="69" t="s">
        <v>127</v>
      </c>
      <c r="B23" s="748"/>
      <c r="C23" s="748"/>
      <c r="D23" s="748"/>
      <c r="E23" s="748"/>
      <c r="F23" s="748"/>
      <c r="G23" s="748"/>
      <c r="H23" s="748"/>
      <c r="I23" s="748"/>
      <c r="J23" s="748"/>
    </row>
    <row r="24" spans="1:12" ht="7.9" customHeight="1"/>
    <row r="25" spans="1:12" ht="15.75" thickBot="1">
      <c r="A25" s="742" t="s">
        <v>128</v>
      </c>
      <c r="B25" s="742"/>
      <c r="C25" s="742"/>
      <c r="D25" s="104" t="s">
        <v>132</v>
      </c>
      <c r="E25" s="104" t="s">
        <v>133</v>
      </c>
      <c r="F25" s="104" t="s">
        <v>134</v>
      </c>
      <c r="G25" s="104" t="s">
        <v>135</v>
      </c>
      <c r="H25" s="104" t="s">
        <v>124</v>
      </c>
    </row>
    <row r="26" spans="1:12" ht="15.75" thickBot="1">
      <c r="A26" s="743" t="s">
        <v>129</v>
      </c>
      <c r="B26" s="743"/>
      <c r="C26" s="743"/>
      <c r="D26" s="96"/>
      <c r="E26" s="96"/>
      <c r="F26" s="96"/>
      <c r="G26" s="96"/>
      <c r="H26" s="130">
        <f>SUM(D26:G26)</f>
        <v>0</v>
      </c>
      <c r="K26" s="220" t="s">
        <v>246</v>
      </c>
      <c r="L26" s="112"/>
    </row>
    <row r="27" spans="1:12">
      <c r="A27" s="743" t="s">
        <v>130</v>
      </c>
      <c r="B27" s="743"/>
      <c r="C27" s="743"/>
      <c r="D27" s="96"/>
      <c r="E27" s="96"/>
      <c r="F27" s="96"/>
      <c r="G27" s="96"/>
      <c r="H27" s="130">
        <f>SUM(D27:G27)</f>
        <v>0</v>
      </c>
    </row>
    <row r="28" spans="1:12">
      <c r="A28" s="743" t="s">
        <v>131</v>
      </c>
      <c r="B28" s="743"/>
      <c r="C28" s="743"/>
      <c r="D28" s="130">
        <f>SUM(D26:D27)</f>
        <v>0</v>
      </c>
      <c r="E28" s="130">
        <f t="shared" ref="E28:G28" si="0">SUM(E26:E27)</f>
        <v>0</v>
      </c>
      <c r="F28" s="130">
        <f t="shared" si="0"/>
        <v>0</v>
      </c>
      <c r="G28" s="130">
        <f t="shared" si="0"/>
        <v>0</v>
      </c>
      <c r="H28" s="130">
        <f>SUM(D28:G28)</f>
        <v>0</v>
      </c>
    </row>
    <row r="30" spans="1:12" s="264" customFormat="1" ht="17.25">
      <c r="A30" s="488" t="s">
        <v>294</v>
      </c>
      <c r="B30" s="488"/>
      <c r="C30" s="488"/>
      <c r="D30" s="488"/>
      <c r="E30" s="488"/>
      <c r="F30" s="488"/>
      <c r="G30" s="488"/>
      <c r="H30" s="488"/>
      <c r="I30" s="488"/>
      <c r="J30" s="488"/>
      <c r="K30" s="488"/>
      <c r="L30" s="488"/>
    </row>
    <row r="31" spans="1:12" ht="30" customHeight="1">
      <c r="A31" s="84" t="s">
        <v>349</v>
      </c>
      <c r="D31" s="734" t="s">
        <v>350</v>
      </c>
      <c r="E31" s="734"/>
      <c r="F31" s="734"/>
      <c r="G31" s="734"/>
      <c r="H31" s="734"/>
      <c r="I31" s="734"/>
      <c r="J31" s="734"/>
      <c r="K31" s="734"/>
      <c r="L31" s="734"/>
    </row>
    <row r="33" spans="1:12">
      <c r="B33" s="741"/>
      <c r="C33" s="741"/>
    </row>
    <row r="35" spans="1:12">
      <c r="A35" s="73" t="s">
        <v>351</v>
      </c>
      <c r="D35" s="85" t="s">
        <v>352</v>
      </c>
      <c r="E35" s="105"/>
      <c r="F35" s="105"/>
      <c r="G35" s="105"/>
      <c r="H35" s="105"/>
      <c r="I35" s="105"/>
      <c r="J35" s="105"/>
      <c r="K35" s="105"/>
      <c r="L35" s="86"/>
    </row>
    <row r="36" spans="1:12">
      <c r="A36" s="697"/>
      <c r="B36" s="698"/>
      <c r="C36" s="698"/>
      <c r="D36" s="698"/>
      <c r="E36" s="698"/>
      <c r="F36" s="698"/>
      <c r="G36" s="698"/>
      <c r="H36" s="698"/>
      <c r="I36" s="698"/>
      <c r="J36" s="698"/>
      <c r="K36" s="698"/>
      <c r="L36" s="699"/>
    </row>
    <row r="37" spans="1:12">
      <c r="A37" s="703"/>
      <c r="B37" s="704"/>
      <c r="C37" s="704"/>
      <c r="D37" s="704"/>
      <c r="E37" s="704"/>
      <c r="F37" s="704"/>
      <c r="G37" s="704"/>
      <c r="H37" s="704"/>
      <c r="I37" s="704"/>
      <c r="J37" s="704"/>
      <c r="K37" s="704"/>
      <c r="L37" s="705"/>
    </row>
    <row r="39" spans="1:12">
      <c r="A39" s="73" t="s">
        <v>353</v>
      </c>
      <c r="E39" s="763" t="s">
        <v>356</v>
      </c>
      <c r="F39" s="763"/>
      <c r="G39" s="763"/>
      <c r="H39" s="763"/>
      <c r="I39" s="763"/>
      <c r="J39" s="763"/>
      <c r="K39" s="763"/>
      <c r="L39" s="763"/>
    </row>
    <row r="40" spans="1:12">
      <c r="K40" s="120"/>
    </row>
    <row r="41" spans="1:12">
      <c r="K41" s="120"/>
    </row>
    <row r="42" spans="1:12">
      <c r="K42" s="120"/>
    </row>
    <row r="43" spans="1:12">
      <c r="J43" s="667"/>
      <c r="K43" s="667"/>
      <c r="L43" s="667"/>
    </row>
    <row r="44" spans="1:12">
      <c r="A44" s="73" t="s">
        <v>354</v>
      </c>
      <c r="E44" s="759" t="s">
        <v>355</v>
      </c>
      <c r="F44" s="759"/>
      <c r="G44" s="759"/>
      <c r="H44" s="759"/>
      <c r="I44" s="759"/>
      <c r="J44" s="759"/>
      <c r="K44" s="759"/>
      <c r="L44" s="759"/>
    </row>
    <row r="45" spans="1:12">
      <c r="A45" s="760"/>
      <c r="B45" s="761"/>
      <c r="C45" s="761"/>
      <c r="D45" s="761"/>
      <c r="E45" s="761"/>
      <c r="F45" s="761"/>
      <c r="G45" s="761"/>
      <c r="H45" s="761"/>
      <c r="I45" s="761"/>
      <c r="J45" s="761"/>
      <c r="K45" s="761"/>
      <c r="L45" s="762"/>
    </row>
    <row r="46" spans="1:12">
      <c r="A46" s="490"/>
      <c r="B46" s="490"/>
      <c r="C46" s="490"/>
      <c r="D46" s="490"/>
      <c r="E46" s="490"/>
      <c r="F46" s="490"/>
      <c r="G46" s="490"/>
      <c r="H46" s="490"/>
      <c r="I46" s="490"/>
      <c r="J46" s="490"/>
      <c r="K46" s="490"/>
      <c r="L46" s="490"/>
    </row>
    <row r="47" spans="1:12" ht="17.25">
      <c r="A47" s="488" t="s">
        <v>295</v>
      </c>
      <c r="B47" s="489"/>
      <c r="C47" s="489"/>
      <c r="D47" s="489"/>
      <c r="E47" s="489"/>
      <c r="F47" s="489"/>
      <c r="G47" s="489"/>
      <c r="H47" s="489"/>
      <c r="I47" s="489"/>
      <c r="J47" s="489"/>
      <c r="K47" s="489"/>
      <c r="L47" s="489"/>
    </row>
    <row r="48" spans="1:12" s="89" customFormat="1">
      <c r="A48" s="87" t="s">
        <v>340</v>
      </c>
      <c r="B48" s="88"/>
      <c r="C48" s="88"/>
      <c r="D48" s="88"/>
      <c r="E48" s="88"/>
      <c r="F48" s="88"/>
      <c r="G48" s="88"/>
      <c r="H48" s="88"/>
      <c r="J48" s="90" t="s">
        <v>345</v>
      </c>
      <c r="K48" s="491"/>
      <c r="L48" s="88"/>
    </row>
    <row r="49" spans="1:12" s="89" customFormat="1">
      <c r="A49" s="88"/>
      <c r="B49" s="88"/>
      <c r="C49" s="88"/>
      <c r="D49" s="88"/>
      <c r="E49" s="88"/>
      <c r="F49" s="88"/>
      <c r="G49" s="88"/>
      <c r="H49" s="88"/>
      <c r="I49" s="88"/>
      <c r="J49" s="88"/>
      <c r="K49" s="88"/>
      <c r="L49" s="88"/>
    </row>
    <row r="50" spans="1:12" s="89" customFormat="1">
      <c r="A50" s="88"/>
      <c r="B50" s="88"/>
      <c r="C50" s="88"/>
      <c r="D50" s="88"/>
      <c r="E50" s="733" t="s">
        <v>348</v>
      </c>
      <c r="F50" s="733"/>
      <c r="G50" s="733"/>
      <c r="H50" s="733"/>
      <c r="I50" s="733"/>
      <c r="J50" s="733"/>
      <c r="K50" s="88"/>
      <c r="L50" s="88"/>
    </row>
    <row r="51" spans="1:12" s="89" customFormat="1" ht="24.75">
      <c r="A51" s="88"/>
      <c r="B51" s="88"/>
      <c r="C51" s="91" t="s">
        <v>346</v>
      </c>
      <c r="D51" s="92" t="s">
        <v>347</v>
      </c>
      <c r="E51" s="102" t="s">
        <v>266</v>
      </c>
      <c r="F51" s="102" t="s">
        <v>267</v>
      </c>
      <c r="G51" s="102" t="s">
        <v>268</v>
      </c>
      <c r="H51" s="102" t="s">
        <v>269</v>
      </c>
      <c r="I51" s="102" t="s">
        <v>270</v>
      </c>
      <c r="J51" s="102" t="s">
        <v>271</v>
      </c>
      <c r="K51" s="88"/>
      <c r="L51" s="88"/>
    </row>
    <row r="52" spans="1:12">
      <c r="A52" s="732" t="s">
        <v>331</v>
      </c>
      <c r="B52" s="732"/>
      <c r="C52" s="97"/>
      <c r="D52" s="98"/>
      <c r="E52" s="99"/>
      <c r="F52" s="99"/>
      <c r="G52" s="99"/>
      <c r="H52" s="99"/>
      <c r="I52" s="99"/>
      <c r="J52" s="99"/>
    </row>
    <row r="53" spans="1:12">
      <c r="A53" s="732" t="s">
        <v>332</v>
      </c>
      <c r="B53" s="732"/>
      <c r="C53" s="97"/>
      <c r="D53" s="98"/>
      <c r="E53" s="99"/>
      <c r="F53" s="99"/>
      <c r="G53" s="99"/>
      <c r="H53" s="99"/>
      <c r="I53" s="99"/>
      <c r="J53" s="99"/>
    </row>
    <row r="54" spans="1:12">
      <c r="A54" s="732" t="s">
        <v>333</v>
      </c>
      <c r="B54" s="732"/>
      <c r="C54" s="97"/>
      <c r="D54" s="98"/>
      <c r="E54" s="99"/>
      <c r="F54" s="99"/>
      <c r="G54" s="99"/>
      <c r="H54" s="99"/>
      <c r="I54" s="99"/>
      <c r="J54" s="99"/>
    </row>
    <row r="55" spans="1:12">
      <c r="A55" s="732" t="s">
        <v>335</v>
      </c>
      <c r="B55" s="732"/>
      <c r="C55" s="97"/>
      <c r="D55" s="98"/>
      <c r="E55" s="99"/>
      <c r="F55" s="99"/>
      <c r="G55" s="99"/>
      <c r="H55" s="99"/>
      <c r="I55" s="99"/>
      <c r="J55" s="99"/>
    </row>
    <row r="56" spans="1:12">
      <c r="A56" s="732" t="s">
        <v>334</v>
      </c>
      <c r="B56" s="732"/>
      <c r="C56" s="131"/>
      <c r="D56" s="132"/>
      <c r="E56" s="99"/>
      <c r="F56" s="99"/>
      <c r="G56" s="99"/>
      <c r="H56" s="99"/>
      <c r="I56" s="99"/>
      <c r="J56" s="99"/>
    </row>
    <row r="57" spans="1:12">
      <c r="A57" s="732" t="s">
        <v>336</v>
      </c>
      <c r="B57" s="732"/>
      <c r="C57" s="97"/>
      <c r="D57" s="98"/>
      <c r="E57" s="99"/>
      <c r="F57" s="99"/>
      <c r="G57" s="99"/>
      <c r="H57" s="99"/>
      <c r="I57" s="99"/>
      <c r="J57" s="99"/>
    </row>
    <row r="58" spans="1:12">
      <c r="A58" s="732" t="s">
        <v>337</v>
      </c>
      <c r="B58" s="732"/>
      <c r="C58" s="97"/>
      <c r="D58" s="98"/>
      <c r="E58" s="99"/>
      <c r="F58" s="99"/>
      <c r="G58" s="99"/>
      <c r="H58" s="99"/>
      <c r="I58" s="99"/>
      <c r="J58" s="99"/>
    </row>
    <row r="59" spans="1:12">
      <c r="A59" s="732" t="s">
        <v>338</v>
      </c>
      <c r="B59" s="732"/>
      <c r="C59" s="97"/>
      <c r="D59" s="98"/>
      <c r="E59" s="99"/>
      <c r="F59" s="99"/>
      <c r="G59" s="99"/>
      <c r="H59" s="99"/>
      <c r="I59" s="99"/>
      <c r="J59" s="99"/>
    </row>
    <row r="60" spans="1:12">
      <c r="A60" s="732" t="s">
        <v>339</v>
      </c>
      <c r="B60" s="732"/>
      <c r="C60" s="97"/>
      <c r="D60" s="98"/>
      <c r="E60" s="99"/>
      <c r="F60" s="99"/>
      <c r="G60" s="99"/>
      <c r="H60" s="99"/>
      <c r="I60" s="99"/>
      <c r="J60" s="99"/>
    </row>
    <row r="61" spans="1:12">
      <c r="A61" s="744"/>
      <c r="B61" s="744"/>
      <c r="C61" s="97"/>
      <c r="D61" s="98"/>
      <c r="E61" s="99"/>
      <c r="F61" s="99"/>
      <c r="G61" s="99"/>
      <c r="H61" s="99"/>
      <c r="I61" s="99"/>
      <c r="J61" s="99"/>
    </row>
    <row r="62" spans="1:12">
      <c r="D62" s="93" t="s">
        <v>357</v>
      </c>
      <c r="E62" s="133">
        <f>SUM(E52:E61)</f>
        <v>0</v>
      </c>
      <c r="F62" s="133">
        <f t="shared" ref="F62:J62" si="1">SUM(F52:F61)</f>
        <v>0</v>
      </c>
      <c r="G62" s="133">
        <f t="shared" si="1"/>
        <v>0</v>
      </c>
      <c r="H62" s="133">
        <f t="shared" si="1"/>
        <v>0</v>
      </c>
      <c r="I62" s="133">
        <f t="shared" si="1"/>
        <v>0</v>
      </c>
      <c r="J62" s="133">
        <f t="shared" si="1"/>
        <v>0</v>
      </c>
      <c r="K62" s="231"/>
    </row>
  </sheetData>
  <sheetProtection algorithmName="SHA-512" hashValue="B9oId/Ho/DIoll/OOBTNlbWr4wmoHY7kT8EoO0gz/IIFPBV18GfDSOMVOAynzG3/FrCs+CtshFCfXM9NKo0kTA==" saltValue="IEjyM3TzEKPiFAsrkhSHQQ==" spinCount="100000" sheet="1" selectLockedCells="1"/>
  <mergeCells count="40">
    <mergeCell ref="A61:B61"/>
    <mergeCell ref="D6:G6"/>
    <mergeCell ref="A1:B2"/>
    <mergeCell ref="B23:J23"/>
    <mergeCell ref="A3:B3"/>
    <mergeCell ref="A8:C8"/>
    <mergeCell ref="A9:C9"/>
    <mergeCell ref="A10:C10"/>
    <mergeCell ref="A11:C11"/>
    <mergeCell ref="A12:C12"/>
    <mergeCell ref="A13:C13"/>
    <mergeCell ref="A14:C14"/>
    <mergeCell ref="A15:C15"/>
    <mergeCell ref="E44:L44"/>
    <mergeCell ref="A45:L45"/>
    <mergeCell ref="E39:L39"/>
    <mergeCell ref="E50:J50"/>
    <mergeCell ref="D31:L31"/>
    <mergeCell ref="K1:L1"/>
    <mergeCell ref="C2:J2"/>
    <mergeCell ref="K2:L2"/>
    <mergeCell ref="C3:J3"/>
    <mergeCell ref="K3:L3"/>
    <mergeCell ref="C1:J1"/>
    <mergeCell ref="B33:C33"/>
    <mergeCell ref="A36:L37"/>
    <mergeCell ref="J43:L43"/>
    <mergeCell ref="A25:C25"/>
    <mergeCell ref="A26:C26"/>
    <mergeCell ref="A27:C27"/>
    <mergeCell ref="A28:C28"/>
    <mergeCell ref="A60:B60"/>
    <mergeCell ref="A52:B52"/>
    <mergeCell ref="A53:B53"/>
    <mergeCell ref="A54:B54"/>
    <mergeCell ref="A55:B55"/>
    <mergeCell ref="A56:B56"/>
    <mergeCell ref="A57:B57"/>
    <mergeCell ref="A58:B58"/>
    <mergeCell ref="A59:B59"/>
  </mergeCells>
  <dataValidations disablePrompts="1" count="1">
    <dataValidation type="list" allowBlank="1" showInputMessage="1" showErrorMessage="1" sqref="M7">
      <formula1>#REF!</formula1>
    </dataValidation>
  </dataValidations>
  <printOptions horizontalCentered="1"/>
  <pageMargins left="0.5" right="0.5" top="0.75" bottom="0.5" header="0.3" footer="0"/>
  <pageSetup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9" r:id="rId4" name="Check Box 9">
              <controlPr defaultSize="0" autoFill="0" autoLine="0" autoPict="0">
                <anchor moveWithCells="1">
                  <from>
                    <xdr:col>0</xdr:col>
                    <xdr:colOff>19050</xdr:colOff>
                    <xdr:row>19</xdr:row>
                    <xdr:rowOff>19050</xdr:rowOff>
                  </from>
                  <to>
                    <xdr:col>2</xdr:col>
                    <xdr:colOff>400050</xdr:colOff>
                    <xdr:row>20</xdr:row>
                    <xdr:rowOff>47625</xdr:rowOff>
                  </to>
                </anchor>
              </controlPr>
            </control>
          </mc:Choice>
        </mc:AlternateContent>
        <mc:AlternateContent xmlns:mc="http://schemas.openxmlformats.org/markup-compatibility/2006">
          <mc:Choice Requires="x14">
            <control shapeId="5134" r:id="rId5" name="Check Box 14">
              <controlPr defaultSize="0" autoFill="0" autoLine="0" autoPict="0">
                <anchor moveWithCells="1">
                  <from>
                    <xdr:col>0</xdr:col>
                    <xdr:colOff>19050</xdr:colOff>
                    <xdr:row>21</xdr:row>
                    <xdr:rowOff>19050</xdr:rowOff>
                  </from>
                  <to>
                    <xdr:col>0</xdr:col>
                    <xdr:colOff>561975</xdr:colOff>
                    <xdr:row>22</xdr:row>
                    <xdr:rowOff>47625</xdr:rowOff>
                  </to>
                </anchor>
              </controlPr>
            </control>
          </mc:Choice>
        </mc:AlternateContent>
        <mc:AlternateContent xmlns:mc="http://schemas.openxmlformats.org/markup-compatibility/2006">
          <mc:Choice Requires="x14">
            <control shapeId="5135" r:id="rId6" name="Check Box 15">
              <controlPr defaultSize="0" autoFill="0" autoLine="0" autoPict="0">
                <anchor moveWithCells="1">
                  <from>
                    <xdr:col>1</xdr:col>
                    <xdr:colOff>19050</xdr:colOff>
                    <xdr:row>21</xdr:row>
                    <xdr:rowOff>19050</xdr:rowOff>
                  </from>
                  <to>
                    <xdr:col>2</xdr:col>
                    <xdr:colOff>200025</xdr:colOff>
                    <xdr:row>22</xdr:row>
                    <xdr:rowOff>47625</xdr:rowOff>
                  </to>
                </anchor>
              </controlPr>
            </control>
          </mc:Choice>
        </mc:AlternateContent>
        <mc:AlternateContent xmlns:mc="http://schemas.openxmlformats.org/markup-compatibility/2006">
          <mc:Choice Requires="x14">
            <control shapeId="5145" r:id="rId7" name="Drop Down 25">
              <controlPr defaultSize="0" autoLine="0" autoPict="0">
                <anchor moveWithCells="1">
                  <from>
                    <xdr:col>4</xdr:col>
                    <xdr:colOff>590550</xdr:colOff>
                    <xdr:row>47</xdr:row>
                    <xdr:rowOff>0</xdr:rowOff>
                  </from>
                  <to>
                    <xdr:col>7</xdr:col>
                    <xdr:colOff>514350</xdr:colOff>
                    <xdr:row>48</xdr:row>
                    <xdr:rowOff>0</xdr:rowOff>
                  </to>
                </anchor>
              </controlPr>
            </control>
          </mc:Choice>
        </mc:AlternateContent>
        <mc:AlternateContent xmlns:mc="http://schemas.openxmlformats.org/markup-compatibility/2006">
          <mc:Choice Requires="x14">
            <control shapeId="5162" r:id="rId8" name="Check Box 42">
              <controlPr defaultSize="0" autoFill="0" autoLine="0" autoPict="0">
                <anchor moveWithCells="1">
                  <from>
                    <xdr:col>0</xdr:col>
                    <xdr:colOff>38100</xdr:colOff>
                    <xdr:row>31</xdr:row>
                    <xdr:rowOff>19050</xdr:rowOff>
                  </from>
                  <to>
                    <xdr:col>1</xdr:col>
                    <xdr:colOff>514350</xdr:colOff>
                    <xdr:row>32</xdr:row>
                    <xdr:rowOff>57150</xdr:rowOff>
                  </to>
                </anchor>
              </controlPr>
            </control>
          </mc:Choice>
        </mc:AlternateContent>
        <mc:AlternateContent xmlns:mc="http://schemas.openxmlformats.org/markup-compatibility/2006">
          <mc:Choice Requires="x14">
            <control shapeId="5163" r:id="rId9" name="Check Box 43">
              <controlPr defaultSize="0" autoFill="0" autoLine="0" autoPict="0">
                <anchor moveWithCells="1">
                  <from>
                    <xdr:col>0</xdr:col>
                    <xdr:colOff>38100</xdr:colOff>
                    <xdr:row>32</xdr:row>
                    <xdr:rowOff>19050</xdr:rowOff>
                  </from>
                  <to>
                    <xdr:col>0</xdr:col>
                    <xdr:colOff>581025</xdr:colOff>
                    <xdr:row>33</xdr:row>
                    <xdr:rowOff>57150</xdr:rowOff>
                  </to>
                </anchor>
              </controlPr>
            </control>
          </mc:Choice>
        </mc:AlternateContent>
        <mc:AlternateContent xmlns:mc="http://schemas.openxmlformats.org/markup-compatibility/2006">
          <mc:Choice Requires="x14">
            <control shapeId="5165" r:id="rId10" name="Check Box 45">
              <controlPr defaultSize="0" autoFill="0" autoLine="0" autoPict="0">
                <anchor moveWithCells="1">
                  <from>
                    <xdr:col>3</xdr:col>
                    <xdr:colOff>38100</xdr:colOff>
                    <xdr:row>31</xdr:row>
                    <xdr:rowOff>19050</xdr:rowOff>
                  </from>
                  <to>
                    <xdr:col>4</xdr:col>
                    <xdr:colOff>514350</xdr:colOff>
                    <xdr:row>32</xdr:row>
                    <xdr:rowOff>57150</xdr:rowOff>
                  </to>
                </anchor>
              </controlPr>
            </control>
          </mc:Choice>
        </mc:AlternateContent>
        <mc:AlternateContent xmlns:mc="http://schemas.openxmlformats.org/markup-compatibility/2006">
          <mc:Choice Requires="x14">
            <control shapeId="5166" r:id="rId11" name="Check Box 46">
              <controlPr defaultSize="0" autoFill="0" autoLine="0" autoPict="0">
                <anchor moveWithCells="1">
                  <from>
                    <xdr:col>6</xdr:col>
                    <xdr:colOff>38100</xdr:colOff>
                    <xdr:row>31</xdr:row>
                    <xdr:rowOff>19050</xdr:rowOff>
                  </from>
                  <to>
                    <xdr:col>9</xdr:col>
                    <xdr:colOff>0</xdr:colOff>
                    <xdr:row>32</xdr:row>
                    <xdr:rowOff>57150</xdr:rowOff>
                  </to>
                </anchor>
              </controlPr>
            </control>
          </mc:Choice>
        </mc:AlternateContent>
        <mc:AlternateContent xmlns:mc="http://schemas.openxmlformats.org/markup-compatibility/2006">
          <mc:Choice Requires="x14">
            <control shapeId="5167" r:id="rId12" name="Check Box 47">
              <controlPr defaultSize="0" autoFill="0" autoLine="0" autoPict="0">
                <anchor moveWithCells="1">
                  <from>
                    <xdr:col>9</xdr:col>
                    <xdr:colOff>38100</xdr:colOff>
                    <xdr:row>31</xdr:row>
                    <xdr:rowOff>19050</xdr:rowOff>
                  </from>
                  <to>
                    <xdr:col>11</xdr:col>
                    <xdr:colOff>514350</xdr:colOff>
                    <xdr:row>32</xdr:row>
                    <xdr:rowOff>57150</xdr:rowOff>
                  </to>
                </anchor>
              </controlPr>
            </control>
          </mc:Choice>
        </mc:AlternateContent>
        <mc:AlternateContent xmlns:mc="http://schemas.openxmlformats.org/markup-compatibility/2006">
          <mc:Choice Requires="x14">
            <control shapeId="5171" r:id="rId13" name="Check Box 51">
              <controlPr defaultSize="0" autoFill="0" autoLine="0" autoPict="0">
                <anchor moveWithCells="1">
                  <from>
                    <xdr:col>0</xdr:col>
                    <xdr:colOff>19050</xdr:colOff>
                    <xdr:row>39</xdr:row>
                    <xdr:rowOff>19050</xdr:rowOff>
                  </from>
                  <to>
                    <xdr:col>2</xdr:col>
                    <xdr:colOff>47625</xdr:colOff>
                    <xdr:row>40</xdr:row>
                    <xdr:rowOff>47625</xdr:rowOff>
                  </to>
                </anchor>
              </controlPr>
            </control>
          </mc:Choice>
        </mc:AlternateContent>
        <mc:AlternateContent xmlns:mc="http://schemas.openxmlformats.org/markup-compatibility/2006">
          <mc:Choice Requires="x14">
            <control shapeId="5172" r:id="rId14" name="Check Box 52">
              <controlPr defaultSize="0" autoFill="0" autoLine="0" autoPict="0">
                <anchor moveWithCells="1">
                  <from>
                    <xdr:col>0</xdr:col>
                    <xdr:colOff>19050</xdr:colOff>
                    <xdr:row>40</xdr:row>
                    <xdr:rowOff>19050</xdr:rowOff>
                  </from>
                  <to>
                    <xdr:col>2</xdr:col>
                    <xdr:colOff>47625</xdr:colOff>
                    <xdr:row>41</xdr:row>
                    <xdr:rowOff>47625</xdr:rowOff>
                  </to>
                </anchor>
              </controlPr>
            </control>
          </mc:Choice>
        </mc:AlternateContent>
        <mc:AlternateContent xmlns:mc="http://schemas.openxmlformats.org/markup-compatibility/2006">
          <mc:Choice Requires="x14">
            <control shapeId="5173" r:id="rId15" name="Check Box 53">
              <controlPr defaultSize="0" autoFill="0" autoLine="0" autoPict="0">
                <anchor moveWithCells="1">
                  <from>
                    <xdr:col>0</xdr:col>
                    <xdr:colOff>19050</xdr:colOff>
                    <xdr:row>41</xdr:row>
                    <xdr:rowOff>19050</xdr:rowOff>
                  </from>
                  <to>
                    <xdr:col>2</xdr:col>
                    <xdr:colOff>47625</xdr:colOff>
                    <xdr:row>42</xdr:row>
                    <xdr:rowOff>47625</xdr:rowOff>
                  </to>
                </anchor>
              </controlPr>
            </control>
          </mc:Choice>
        </mc:AlternateContent>
        <mc:AlternateContent xmlns:mc="http://schemas.openxmlformats.org/markup-compatibility/2006">
          <mc:Choice Requires="x14">
            <control shapeId="5174" r:id="rId16" name="Check Box 54">
              <controlPr defaultSize="0" autoFill="0" autoLine="0" autoPict="0">
                <anchor moveWithCells="1">
                  <from>
                    <xdr:col>0</xdr:col>
                    <xdr:colOff>19050</xdr:colOff>
                    <xdr:row>42</xdr:row>
                    <xdr:rowOff>19050</xdr:rowOff>
                  </from>
                  <to>
                    <xdr:col>2</xdr:col>
                    <xdr:colOff>47625</xdr:colOff>
                    <xdr:row>43</xdr:row>
                    <xdr:rowOff>47625</xdr:rowOff>
                  </to>
                </anchor>
              </controlPr>
            </control>
          </mc:Choice>
        </mc:AlternateContent>
        <mc:AlternateContent xmlns:mc="http://schemas.openxmlformats.org/markup-compatibility/2006">
          <mc:Choice Requires="x14">
            <control shapeId="5175" r:id="rId17" name="Check Box 55">
              <controlPr defaultSize="0" autoFill="0" autoLine="0" autoPict="0">
                <anchor moveWithCells="1">
                  <from>
                    <xdr:col>2</xdr:col>
                    <xdr:colOff>19050</xdr:colOff>
                    <xdr:row>39</xdr:row>
                    <xdr:rowOff>19050</xdr:rowOff>
                  </from>
                  <to>
                    <xdr:col>4</xdr:col>
                    <xdr:colOff>47625</xdr:colOff>
                    <xdr:row>40</xdr:row>
                    <xdr:rowOff>47625</xdr:rowOff>
                  </to>
                </anchor>
              </controlPr>
            </control>
          </mc:Choice>
        </mc:AlternateContent>
        <mc:AlternateContent xmlns:mc="http://schemas.openxmlformats.org/markup-compatibility/2006">
          <mc:Choice Requires="x14">
            <control shapeId="5176" r:id="rId18" name="Check Box 56">
              <controlPr defaultSize="0" autoFill="0" autoLine="0" autoPict="0">
                <anchor moveWithCells="1">
                  <from>
                    <xdr:col>2</xdr:col>
                    <xdr:colOff>19050</xdr:colOff>
                    <xdr:row>40</xdr:row>
                    <xdr:rowOff>19050</xdr:rowOff>
                  </from>
                  <to>
                    <xdr:col>4</xdr:col>
                    <xdr:colOff>47625</xdr:colOff>
                    <xdr:row>41</xdr:row>
                    <xdr:rowOff>47625</xdr:rowOff>
                  </to>
                </anchor>
              </controlPr>
            </control>
          </mc:Choice>
        </mc:AlternateContent>
        <mc:AlternateContent xmlns:mc="http://schemas.openxmlformats.org/markup-compatibility/2006">
          <mc:Choice Requires="x14">
            <control shapeId="5177" r:id="rId19" name="Check Box 57">
              <controlPr defaultSize="0" autoFill="0" autoLine="0" autoPict="0">
                <anchor moveWithCells="1">
                  <from>
                    <xdr:col>2</xdr:col>
                    <xdr:colOff>19050</xdr:colOff>
                    <xdr:row>41</xdr:row>
                    <xdr:rowOff>19050</xdr:rowOff>
                  </from>
                  <to>
                    <xdr:col>4</xdr:col>
                    <xdr:colOff>47625</xdr:colOff>
                    <xdr:row>42</xdr:row>
                    <xdr:rowOff>47625</xdr:rowOff>
                  </to>
                </anchor>
              </controlPr>
            </control>
          </mc:Choice>
        </mc:AlternateContent>
        <mc:AlternateContent xmlns:mc="http://schemas.openxmlformats.org/markup-compatibility/2006">
          <mc:Choice Requires="x14">
            <control shapeId="5178" r:id="rId20" name="Check Box 58">
              <controlPr defaultSize="0" autoFill="0" autoLine="0" autoPict="0">
                <anchor moveWithCells="1">
                  <from>
                    <xdr:col>2</xdr:col>
                    <xdr:colOff>19050</xdr:colOff>
                    <xdr:row>42</xdr:row>
                    <xdr:rowOff>19050</xdr:rowOff>
                  </from>
                  <to>
                    <xdr:col>4</xdr:col>
                    <xdr:colOff>47625</xdr:colOff>
                    <xdr:row>43</xdr:row>
                    <xdr:rowOff>47625</xdr:rowOff>
                  </to>
                </anchor>
              </controlPr>
            </control>
          </mc:Choice>
        </mc:AlternateContent>
        <mc:AlternateContent xmlns:mc="http://schemas.openxmlformats.org/markup-compatibility/2006">
          <mc:Choice Requires="x14">
            <control shapeId="5179" r:id="rId21" name="Check Box 59">
              <controlPr defaultSize="0" autoFill="0" autoLine="0" autoPict="0">
                <anchor moveWithCells="1">
                  <from>
                    <xdr:col>4</xdr:col>
                    <xdr:colOff>133350</xdr:colOff>
                    <xdr:row>39</xdr:row>
                    <xdr:rowOff>19050</xdr:rowOff>
                  </from>
                  <to>
                    <xdr:col>5</xdr:col>
                    <xdr:colOff>771525</xdr:colOff>
                    <xdr:row>40</xdr:row>
                    <xdr:rowOff>47625</xdr:rowOff>
                  </to>
                </anchor>
              </controlPr>
            </control>
          </mc:Choice>
        </mc:AlternateContent>
        <mc:AlternateContent xmlns:mc="http://schemas.openxmlformats.org/markup-compatibility/2006">
          <mc:Choice Requires="x14">
            <control shapeId="5180" r:id="rId22" name="Check Box 60">
              <controlPr defaultSize="0" autoFill="0" autoLine="0" autoPict="0">
                <anchor moveWithCells="1">
                  <from>
                    <xdr:col>4</xdr:col>
                    <xdr:colOff>133350</xdr:colOff>
                    <xdr:row>40</xdr:row>
                    <xdr:rowOff>19050</xdr:rowOff>
                  </from>
                  <to>
                    <xdr:col>5</xdr:col>
                    <xdr:colOff>771525</xdr:colOff>
                    <xdr:row>41</xdr:row>
                    <xdr:rowOff>47625</xdr:rowOff>
                  </to>
                </anchor>
              </controlPr>
            </control>
          </mc:Choice>
        </mc:AlternateContent>
        <mc:AlternateContent xmlns:mc="http://schemas.openxmlformats.org/markup-compatibility/2006">
          <mc:Choice Requires="x14">
            <control shapeId="5181" r:id="rId23" name="Check Box 61">
              <controlPr defaultSize="0" autoFill="0" autoLine="0" autoPict="0">
                <anchor moveWithCells="1">
                  <from>
                    <xdr:col>4</xdr:col>
                    <xdr:colOff>133350</xdr:colOff>
                    <xdr:row>41</xdr:row>
                    <xdr:rowOff>19050</xdr:rowOff>
                  </from>
                  <to>
                    <xdr:col>5</xdr:col>
                    <xdr:colOff>771525</xdr:colOff>
                    <xdr:row>42</xdr:row>
                    <xdr:rowOff>47625</xdr:rowOff>
                  </to>
                </anchor>
              </controlPr>
            </control>
          </mc:Choice>
        </mc:AlternateContent>
        <mc:AlternateContent xmlns:mc="http://schemas.openxmlformats.org/markup-compatibility/2006">
          <mc:Choice Requires="x14">
            <control shapeId="5182" r:id="rId24" name="Check Box 62">
              <controlPr defaultSize="0" autoFill="0" autoLine="0" autoPict="0">
                <anchor moveWithCells="1">
                  <from>
                    <xdr:col>4</xdr:col>
                    <xdr:colOff>133350</xdr:colOff>
                    <xdr:row>42</xdr:row>
                    <xdr:rowOff>19050</xdr:rowOff>
                  </from>
                  <to>
                    <xdr:col>5</xdr:col>
                    <xdr:colOff>771525</xdr:colOff>
                    <xdr:row>43</xdr:row>
                    <xdr:rowOff>47625</xdr:rowOff>
                  </to>
                </anchor>
              </controlPr>
            </control>
          </mc:Choice>
        </mc:AlternateContent>
        <mc:AlternateContent xmlns:mc="http://schemas.openxmlformats.org/markup-compatibility/2006">
          <mc:Choice Requires="x14">
            <control shapeId="5183" r:id="rId25" name="Check Box 63">
              <controlPr defaultSize="0" autoFill="0" autoLine="0" autoPict="0">
                <anchor moveWithCells="1">
                  <from>
                    <xdr:col>6</xdr:col>
                    <xdr:colOff>19050</xdr:colOff>
                    <xdr:row>39</xdr:row>
                    <xdr:rowOff>19050</xdr:rowOff>
                  </from>
                  <to>
                    <xdr:col>8</xdr:col>
                    <xdr:colOff>47625</xdr:colOff>
                    <xdr:row>40</xdr:row>
                    <xdr:rowOff>47625</xdr:rowOff>
                  </to>
                </anchor>
              </controlPr>
            </control>
          </mc:Choice>
        </mc:AlternateContent>
        <mc:AlternateContent xmlns:mc="http://schemas.openxmlformats.org/markup-compatibility/2006">
          <mc:Choice Requires="x14">
            <control shapeId="5184" r:id="rId26" name="Check Box 64">
              <controlPr defaultSize="0" autoFill="0" autoLine="0" autoPict="0">
                <anchor moveWithCells="1">
                  <from>
                    <xdr:col>6</xdr:col>
                    <xdr:colOff>19050</xdr:colOff>
                    <xdr:row>40</xdr:row>
                    <xdr:rowOff>19050</xdr:rowOff>
                  </from>
                  <to>
                    <xdr:col>8</xdr:col>
                    <xdr:colOff>47625</xdr:colOff>
                    <xdr:row>41</xdr:row>
                    <xdr:rowOff>47625</xdr:rowOff>
                  </to>
                </anchor>
              </controlPr>
            </control>
          </mc:Choice>
        </mc:AlternateContent>
        <mc:AlternateContent xmlns:mc="http://schemas.openxmlformats.org/markup-compatibility/2006">
          <mc:Choice Requires="x14">
            <control shapeId="5185" r:id="rId27" name="Check Box 65">
              <controlPr defaultSize="0" autoFill="0" autoLine="0" autoPict="0">
                <anchor moveWithCells="1">
                  <from>
                    <xdr:col>6</xdr:col>
                    <xdr:colOff>19050</xdr:colOff>
                    <xdr:row>41</xdr:row>
                    <xdr:rowOff>19050</xdr:rowOff>
                  </from>
                  <to>
                    <xdr:col>8</xdr:col>
                    <xdr:colOff>47625</xdr:colOff>
                    <xdr:row>42</xdr:row>
                    <xdr:rowOff>47625</xdr:rowOff>
                  </to>
                </anchor>
              </controlPr>
            </control>
          </mc:Choice>
        </mc:AlternateContent>
        <mc:AlternateContent xmlns:mc="http://schemas.openxmlformats.org/markup-compatibility/2006">
          <mc:Choice Requires="x14">
            <control shapeId="5186" r:id="rId28" name="Check Box 66">
              <controlPr defaultSize="0" autoFill="0" autoLine="0" autoPict="0">
                <anchor moveWithCells="1">
                  <from>
                    <xdr:col>6</xdr:col>
                    <xdr:colOff>19050</xdr:colOff>
                    <xdr:row>42</xdr:row>
                    <xdr:rowOff>19050</xdr:rowOff>
                  </from>
                  <to>
                    <xdr:col>8</xdr:col>
                    <xdr:colOff>47625</xdr:colOff>
                    <xdr:row>43</xdr:row>
                    <xdr:rowOff>47625</xdr:rowOff>
                  </to>
                </anchor>
              </controlPr>
            </control>
          </mc:Choice>
        </mc:AlternateContent>
        <mc:AlternateContent xmlns:mc="http://schemas.openxmlformats.org/markup-compatibility/2006">
          <mc:Choice Requires="x14">
            <control shapeId="5187" r:id="rId29" name="Check Box 67">
              <controlPr defaultSize="0" autoFill="0" autoLine="0" autoPict="0">
                <anchor moveWithCells="1">
                  <from>
                    <xdr:col>8</xdr:col>
                    <xdr:colOff>19050</xdr:colOff>
                    <xdr:row>39</xdr:row>
                    <xdr:rowOff>19050</xdr:rowOff>
                  </from>
                  <to>
                    <xdr:col>10</xdr:col>
                    <xdr:colOff>47625</xdr:colOff>
                    <xdr:row>40</xdr:row>
                    <xdr:rowOff>47625</xdr:rowOff>
                  </to>
                </anchor>
              </controlPr>
            </control>
          </mc:Choice>
        </mc:AlternateContent>
        <mc:AlternateContent xmlns:mc="http://schemas.openxmlformats.org/markup-compatibility/2006">
          <mc:Choice Requires="x14">
            <control shapeId="5188" r:id="rId30" name="Check Box 68">
              <controlPr defaultSize="0" autoFill="0" autoLine="0" autoPict="0">
                <anchor moveWithCells="1">
                  <from>
                    <xdr:col>8</xdr:col>
                    <xdr:colOff>19050</xdr:colOff>
                    <xdr:row>40</xdr:row>
                    <xdr:rowOff>19050</xdr:rowOff>
                  </from>
                  <to>
                    <xdr:col>10</xdr:col>
                    <xdr:colOff>47625</xdr:colOff>
                    <xdr:row>41</xdr:row>
                    <xdr:rowOff>47625</xdr:rowOff>
                  </to>
                </anchor>
              </controlPr>
            </control>
          </mc:Choice>
        </mc:AlternateContent>
        <mc:AlternateContent xmlns:mc="http://schemas.openxmlformats.org/markup-compatibility/2006">
          <mc:Choice Requires="x14">
            <control shapeId="5189" r:id="rId31" name="Check Box 69">
              <controlPr defaultSize="0" autoFill="0" autoLine="0" autoPict="0">
                <anchor moveWithCells="1">
                  <from>
                    <xdr:col>8</xdr:col>
                    <xdr:colOff>19050</xdr:colOff>
                    <xdr:row>41</xdr:row>
                    <xdr:rowOff>19050</xdr:rowOff>
                  </from>
                  <to>
                    <xdr:col>10</xdr:col>
                    <xdr:colOff>47625</xdr:colOff>
                    <xdr:row>42</xdr:row>
                    <xdr:rowOff>47625</xdr:rowOff>
                  </to>
                </anchor>
              </controlPr>
            </control>
          </mc:Choice>
        </mc:AlternateContent>
        <mc:AlternateContent xmlns:mc="http://schemas.openxmlformats.org/markup-compatibility/2006">
          <mc:Choice Requires="x14">
            <control shapeId="5190" r:id="rId32" name="Check Box 70">
              <controlPr defaultSize="0" autoFill="0" autoLine="0" autoPict="0">
                <anchor moveWithCells="1">
                  <from>
                    <xdr:col>8</xdr:col>
                    <xdr:colOff>19050</xdr:colOff>
                    <xdr:row>42</xdr:row>
                    <xdr:rowOff>19050</xdr:rowOff>
                  </from>
                  <to>
                    <xdr:col>8</xdr:col>
                    <xdr:colOff>504825</xdr:colOff>
                    <xdr:row>43</xdr:row>
                    <xdr:rowOff>47625</xdr:rowOff>
                  </to>
                </anchor>
              </controlPr>
            </control>
          </mc:Choice>
        </mc:AlternateContent>
        <mc:AlternateContent xmlns:mc="http://schemas.openxmlformats.org/markup-compatibility/2006">
          <mc:Choice Requires="x14">
            <control shapeId="5193" r:id="rId33" name="Check Box 73">
              <controlPr defaultSize="0" autoFill="0" autoLine="0" autoPict="0">
                <anchor moveWithCells="1">
                  <from>
                    <xdr:col>4</xdr:col>
                    <xdr:colOff>19050</xdr:colOff>
                    <xdr:row>19</xdr:row>
                    <xdr:rowOff>19050</xdr:rowOff>
                  </from>
                  <to>
                    <xdr:col>6</xdr:col>
                    <xdr:colOff>238125</xdr:colOff>
                    <xdr:row>20</xdr:row>
                    <xdr:rowOff>47625</xdr:rowOff>
                  </to>
                </anchor>
              </controlPr>
            </control>
          </mc:Choice>
        </mc:AlternateContent>
        <mc:AlternateContent xmlns:mc="http://schemas.openxmlformats.org/markup-compatibility/2006">
          <mc:Choice Requires="x14">
            <control shapeId="5194" r:id="rId34" name="Check Box 74">
              <controlPr defaultSize="0" autoFill="0" autoLine="0" autoPict="0">
                <anchor moveWithCells="1">
                  <from>
                    <xdr:col>6</xdr:col>
                    <xdr:colOff>19050</xdr:colOff>
                    <xdr:row>19</xdr:row>
                    <xdr:rowOff>19050</xdr:rowOff>
                  </from>
                  <to>
                    <xdr:col>10</xdr:col>
                    <xdr:colOff>133350</xdr:colOff>
                    <xdr:row>20</xdr:row>
                    <xdr:rowOff>47625</xdr:rowOff>
                  </to>
                </anchor>
              </controlPr>
            </control>
          </mc:Choice>
        </mc:AlternateContent>
        <mc:AlternateContent xmlns:mc="http://schemas.openxmlformats.org/markup-compatibility/2006">
          <mc:Choice Requires="x14">
            <control shapeId="5195" r:id="rId35" name="Check Box 75">
              <controlPr defaultSize="0" autoFill="0" autoLine="0" autoPict="0">
                <anchor moveWithCells="1">
                  <from>
                    <xdr:col>0</xdr:col>
                    <xdr:colOff>19050</xdr:colOff>
                    <xdr:row>20</xdr:row>
                    <xdr:rowOff>19050</xdr:rowOff>
                  </from>
                  <to>
                    <xdr:col>2</xdr:col>
                    <xdr:colOff>400050</xdr:colOff>
                    <xdr:row>21</xdr:row>
                    <xdr:rowOff>47625</xdr:rowOff>
                  </to>
                </anchor>
              </controlPr>
            </control>
          </mc:Choice>
        </mc:AlternateContent>
        <mc:AlternateContent xmlns:mc="http://schemas.openxmlformats.org/markup-compatibility/2006">
          <mc:Choice Requires="x14">
            <control shapeId="5196" r:id="rId36" name="Check Box 76">
              <controlPr defaultSize="0" autoFill="0" autoLine="0" autoPict="0">
                <anchor moveWithCells="1">
                  <from>
                    <xdr:col>4</xdr:col>
                    <xdr:colOff>19050</xdr:colOff>
                    <xdr:row>20</xdr:row>
                    <xdr:rowOff>19050</xdr:rowOff>
                  </from>
                  <to>
                    <xdr:col>6</xdr:col>
                    <xdr:colOff>238125</xdr:colOff>
                    <xdr:row>21</xdr:row>
                    <xdr:rowOff>47625</xdr:rowOff>
                  </to>
                </anchor>
              </controlPr>
            </control>
          </mc:Choice>
        </mc:AlternateContent>
        <mc:AlternateContent xmlns:mc="http://schemas.openxmlformats.org/markup-compatibility/2006">
          <mc:Choice Requires="x14">
            <control shapeId="5198" r:id="rId37" name="Drop Down 78">
              <controlPr locked="0" defaultSize="0" autoLine="0" autoPict="0">
                <anchor moveWithCells="1">
                  <from>
                    <xdr:col>3</xdr:col>
                    <xdr:colOff>0</xdr:colOff>
                    <xdr:row>5</xdr:row>
                    <xdr:rowOff>0</xdr:rowOff>
                  </from>
                  <to>
                    <xdr:col>6</xdr:col>
                    <xdr:colOff>533400</xdr:colOff>
                    <xdr:row>6</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78"/>
  <sheetViews>
    <sheetView showGridLines="0" showRowColHeaders="0" topLeftCell="B38" zoomScaleNormal="100" workbookViewId="0">
      <selection activeCell="L38" sqref="L38"/>
    </sheetView>
  </sheetViews>
  <sheetFormatPr defaultColWidth="9.140625" defaultRowHeight="15"/>
  <cols>
    <col min="1" max="1" width="3.7109375" style="134" hidden="1" customWidth="1"/>
    <col min="2" max="5" width="9.140625" style="134"/>
    <col min="6" max="6" width="10.5703125" style="134" customWidth="1"/>
    <col min="7" max="7" width="9.7109375" style="134" bestFit="1" customWidth="1"/>
    <col min="8" max="9" width="9.140625" style="134"/>
    <col min="10" max="10" width="10.140625" style="134" bestFit="1" customWidth="1"/>
    <col min="11" max="11" width="5.140625" style="134" customWidth="1"/>
    <col min="12" max="12" width="11.140625" style="134" customWidth="1"/>
    <col min="13" max="13" width="12" style="134" customWidth="1"/>
    <col min="14" max="14" width="10" style="134" bestFit="1" customWidth="1"/>
    <col min="15" max="16" width="9.140625" style="134"/>
    <col min="17" max="17" width="47.28515625" style="134" customWidth="1"/>
    <col min="18" max="16384" width="9.140625" style="134"/>
  </cols>
  <sheetData>
    <row r="1" spans="2:15" s="1" customFormat="1" ht="20.45" customHeight="1">
      <c r="B1" s="239"/>
      <c r="C1" s="240"/>
      <c r="D1" s="613" t="s">
        <v>0</v>
      </c>
      <c r="E1" s="613"/>
      <c r="F1" s="613"/>
      <c r="G1" s="613"/>
      <c r="H1" s="613"/>
      <c r="I1" s="613"/>
      <c r="J1" s="613"/>
      <c r="K1" s="613"/>
      <c r="L1" s="614"/>
      <c r="M1" s="787" t="s">
        <v>11</v>
      </c>
      <c r="N1" s="788"/>
    </row>
    <row r="2" spans="2:15" s="1" customFormat="1" ht="20.45" customHeight="1">
      <c r="B2" s="782"/>
      <c r="C2" s="783"/>
      <c r="D2" s="613" t="s">
        <v>1</v>
      </c>
      <c r="E2" s="613"/>
      <c r="F2" s="613"/>
      <c r="G2" s="613"/>
      <c r="H2" s="613"/>
      <c r="I2" s="613"/>
      <c r="J2" s="613"/>
      <c r="K2" s="613"/>
      <c r="L2" s="614"/>
      <c r="M2" s="737" t="s">
        <v>136</v>
      </c>
      <c r="N2" s="738"/>
    </row>
    <row r="3" spans="2:15" s="1" customFormat="1" ht="20.45" customHeight="1" thickBot="1">
      <c r="B3" s="749" t="s">
        <v>575</v>
      </c>
      <c r="C3" s="625"/>
      <c r="D3" s="673"/>
      <c r="E3" s="673"/>
      <c r="F3" s="673"/>
      <c r="G3" s="673"/>
      <c r="H3" s="673"/>
      <c r="I3" s="673"/>
      <c r="J3" s="673"/>
      <c r="K3" s="673"/>
      <c r="L3" s="674"/>
      <c r="M3" s="739" t="s">
        <v>12</v>
      </c>
      <c r="N3" s="740"/>
    </row>
    <row r="4" spans="2:15" s="1" customFormat="1" ht="7.5" customHeight="1" thickTop="1"/>
    <row r="5" spans="2:15" s="1" customFormat="1" ht="18" thickBot="1">
      <c r="B5" s="784" t="s">
        <v>35</v>
      </c>
      <c r="C5" s="784"/>
      <c r="D5" s="785" t="str">
        <f>IF('1-2'!C9="","",'1-2'!C9)</f>
        <v/>
      </c>
      <c r="E5" s="785"/>
      <c r="F5" s="785"/>
      <c r="G5" s="785"/>
      <c r="H5" s="785"/>
      <c r="I5" s="785"/>
      <c r="J5" s="785"/>
      <c r="K5" s="785"/>
      <c r="L5" s="571" t="s">
        <v>13</v>
      </c>
      <c r="M5" s="786" t="str">
        <f>IF('1-2'!B7="","",'1-2'!B7)</f>
        <v/>
      </c>
      <c r="N5" s="786"/>
    </row>
    <row r="6" spans="2:15" s="1" customFormat="1" ht="7.5" customHeight="1" thickBot="1">
      <c r="B6" s="2"/>
      <c r="C6" s="2"/>
      <c r="D6" s="2"/>
      <c r="E6" s="2"/>
      <c r="F6" s="2"/>
      <c r="G6" s="2"/>
      <c r="H6" s="2"/>
      <c r="I6" s="2"/>
      <c r="J6" s="2"/>
      <c r="K6" s="2"/>
      <c r="L6" s="2"/>
      <c r="M6" s="2"/>
      <c r="N6" s="2"/>
    </row>
    <row r="7" spans="2:15" ht="7.5" customHeight="1" thickTop="1">
      <c r="M7" s="135"/>
      <c r="N7" s="135"/>
    </row>
    <row r="8" spans="2:15" ht="17.45" customHeight="1">
      <c r="B8" s="183" t="s">
        <v>296</v>
      </c>
      <c r="C8" s="183"/>
      <c r="D8" s="183"/>
      <c r="E8" s="183"/>
      <c r="F8" s="183"/>
      <c r="G8" s="183"/>
      <c r="H8" s="183"/>
      <c r="I8" s="183"/>
      <c r="J8" s="183"/>
      <c r="K8" s="183"/>
      <c r="L8" s="183"/>
      <c r="M8" s="183"/>
      <c r="N8" s="183"/>
    </row>
    <row r="9" spans="2:15" ht="25.15" customHeight="1" thickBot="1">
      <c r="B9" s="136" t="s">
        <v>170</v>
      </c>
      <c r="M9" s="137"/>
      <c r="N9" s="138" t="s">
        <v>156</v>
      </c>
    </row>
    <row r="10" spans="2:15" ht="19.899999999999999" customHeight="1" thickBot="1">
      <c r="B10" s="134" t="s">
        <v>586</v>
      </c>
      <c r="L10" s="556"/>
      <c r="M10" s="563">
        <f>SUM(L11:L15)</f>
        <v>0</v>
      </c>
      <c r="N10" s="566" t="e">
        <f>M10/'1-2'!$E$47</f>
        <v>#DIV/0!</v>
      </c>
      <c r="O10" s="139"/>
    </row>
    <row r="11" spans="2:15" ht="19.899999999999999" customHeight="1" thickBot="1">
      <c r="B11" s="134" t="s">
        <v>580</v>
      </c>
      <c r="D11" s="135"/>
      <c r="E11" s="135"/>
      <c r="F11" s="564"/>
      <c r="G11" s="569"/>
      <c r="H11" s="135"/>
      <c r="I11" s="135"/>
      <c r="J11" s="565"/>
      <c r="K11" s="361"/>
      <c r="L11" s="557">
        <v>0</v>
      </c>
      <c r="M11" s="585"/>
      <c r="N11" s="566" t="e">
        <f>L11/'1-2'!$E$47</f>
        <v>#DIV/0!</v>
      </c>
      <c r="O11" s="135"/>
    </row>
    <row r="12" spans="2:15" ht="19.899999999999999" customHeight="1" thickBot="1">
      <c r="B12" s="134" t="s">
        <v>598</v>
      </c>
      <c r="K12" s="361"/>
      <c r="L12" s="557">
        <v>0</v>
      </c>
      <c r="M12" s="585"/>
      <c r="N12" s="566" t="e">
        <f>L12/'1-2'!$E$47</f>
        <v>#DIV/0!</v>
      </c>
      <c r="O12" s="135"/>
    </row>
    <row r="13" spans="2:15" ht="19.899999999999999" customHeight="1" thickBot="1">
      <c r="B13" s="134" t="s">
        <v>587</v>
      </c>
      <c r="K13" s="361"/>
      <c r="L13" s="557">
        <v>0</v>
      </c>
      <c r="M13" s="585"/>
      <c r="N13" s="566" t="e">
        <f>L13/'1-2'!$E$47</f>
        <v>#DIV/0!</v>
      </c>
      <c r="O13" s="135"/>
    </row>
    <row r="14" spans="2:15" ht="19.899999999999999" customHeight="1" thickBot="1">
      <c r="B14" s="134" t="s">
        <v>581</v>
      </c>
      <c r="K14" s="361"/>
      <c r="L14" s="557">
        <v>0</v>
      </c>
      <c r="M14" s="585"/>
      <c r="N14" s="566" t="e">
        <f>L14/'1-2'!$E$47</f>
        <v>#DIV/0!</v>
      </c>
      <c r="O14" s="135"/>
    </row>
    <row r="15" spans="2:15" ht="19.899999999999999" customHeight="1" thickBot="1">
      <c r="B15" s="134" t="s">
        <v>597</v>
      </c>
      <c r="K15" s="361"/>
      <c r="L15" s="586">
        <f>SUM(J16:J18)</f>
        <v>0</v>
      </c>
      <c r="M15" s="585"/>
      <c r="N15" s="566" t="e">
        <f>L15/'1-2'!$E$47</f>
        <v>#DIV/0!</v>
      </c>
      <c r="O15" s="135"/>
    </row>
    <row r="16" spans="2:15" ht="19.899999999999999" customHeight="1" thickBot="1">
      <c r="B16" s="555" t="s">
        <v>588</v>
      </c>
      <c r="J16" s="557">
        <v>0</v>
      </c>
      <c r="M16" s="585"/>
      <c r="N16" s="566" t="e">
        <f>L16/'1-2'!$E$47</f>
        <v>#DIV/0!</v>
      </c>
      <c r="O16" s="135"/>
    </row>
    <row r="17" spans="2:15" ht="19.899999999999999" customHeight="1" thickBot="1">
      <c r="B17" s="555" t="s">
        <v>589</v>
      </c>
      <c r="J17" s="558">
        <v>0</v>
      </c>
      <c r="M17" s="585"/>
      <c r="N17" s="566" t="e">
        <f>L17/'1-2'!$E$47</f>
        <v>#DIV/0!</v>
      </c>
      <c r="O17" s="135"/>
    </row>
    <row r="18" spans="2:15" ht="19.899999999999999" customHeight="1" thickBot="1">
      <c r="B18" s="555" t="s">
        <v>590</v>
      </c>
      <c r="J18" s="557">
        <v>0</v>
      </c>
      <c r="M18" s="585"/>
      <c r="N18" s="566" t="e">
        <f>L18/'1-2'!$E$47</f>
        <v>#DIV/0!</v>
      </c>
      <c r="O18" s="135"/>
    </row>
    <row r="19" spans="2:15" ht="7.9" customHeight="1" thickBot="1">
      <c r="B19" s="140"/>
      <c r="C19" s="140"/>
      <c r="D19" s="140"/>
      <c r="E19" s="140"/>
      <c r="F19" s="140"/>
      <c r="G19" s="140"/>
      <c r="H19" s="140"/>
      <c r="I19" s="140"/>
      <c r="J19" s="140"/>
      <c r="K19" s="140"/>
      <c r="L19" s="140"/>
      <c r="M19" s="146"/>
      <c r="N19" s="219"/>
    </row>
    <row r="20" spans="2:15" ht="25.15" customHeight="1" thickTop="1" thickBot="1">
      <c r="B20" s="136" t="s">
        <v>171</v>
      </c>
      <c r="M20" s="147"/>
      <c r="N20" s="219"/>
    </row>
    <row r="21" spans="2:15" ht="19.899999999999999" customHeight="1" thickBot="1">
      <c r="B21" s="134" t="s">
        <v>454</v>
      </c>
      <c r="M21" s="563">
        <f>SUM(L22:L25)</f>
        <v>0</v>
      </c>
      <c r="N21" s="148" t="e">
        <f>M21/'1-2'!$E$47</f>
        <v>#DIV/0!</v>
      </c>
      <c r="O21" s="139"/>
    </row>
    <row r="22" spans="2:15" ht="19.899999999999999" customHeight="1" thickBot="1">
      <c r="B22" s="134" t="s">
        <v>582</v>
      </c>
      <c r="L22" s="557"/>
      <c r="M22" s="585"/>
      <c r="N22" s="566" t="e">
        <f>L22/'1-2'!$E$47</f>
        <v>#DIV/0!</v>
      </c>
      <c r="O22" s="135"/>
    </row>
    <row r="23" spans="2:15" ht="19.899999999999999" customHeight="1" thickBot="1">
      <c r="B23" s="134" t="s">
        <v>596</v>
      </c>
      <c r="L23" s="558"/>
      <c r="M23" s="585"/>
      <c r="N23" s="566" t="e">
        <f>L23/'1-2'!$E$47</f>
        <v>#DIV/0!</v>
      </c>
      <c r="O23" s="135"/>
    </row>
    <row r="24" spans="2:15" ht="19.899999999999999" customHeight="1" thickBot="1">
      <c r="B24" s="134" t="s">
        <v>599</v>
      </c>
      <c r="L24" s="558"/>
      <c r="M24" s="585"/>
      <c r="N24" s="566" t="e">
        <f>L24/'1-2'!$E$47</f>
        <v>#DIV/0!</v>
      </c>
      <c r="O24" s="135"/>
    </row>
    <row r="25" spans="2:15" ht="19.899999999999999" customHeight="1" thickBot="1">
      <c r="B25" s="134" t="s">
        <v>600</v>
      </c>
      <c r="L25" s="557"/>
      <c r="M25" s="585"/>
      <c r="N25" s="566" t="e">
        <f>L25/'1-2'!$E$47</f>
        <v>#DIV/0!</v>
      </c>
      <c r="O25" s="135"/>
    </row>
    <row r="26" spans="2:15" ht="7.9" customHeight="1" thickBot="1">
      <c r="B26" s="140"/>
      <c r="C26" s="140"/>
      <c r="D26" s="140"/>
      <c r="E26" s="140"/>
      <c r="F26" s="140"/>
      <c r="G26" s="140"/>
      <c r="H26" s="140"/>
      <c r="I26" s="140"/>
      <c r="J26" s="140"/>
      <c r="K26" s="140"/>
      <c r="L26" s="140"/>
      <c r="M26" s="146"/>
      <c r="N26" s="219"/>
    </row>
    <row r="27" spans="2:15" ht="25.15" customHeight="1" thickTop="1" thickBot="1">
      <c r="B27" s="136" t="s">
        <v>172</v>
      </c>
      <c r="M27" s="147"/>
      <c r="N27" s="219"/>
    </row>
    <row r="28" spans="2:15" ht="19.899999999999999" customHeight="1" thickBot="1">
      <c r="B28" s="134" t="s">
        <v>455</v>
      </c>
      <c r="M28" s="563">
        <f>SUM(L29:L31)</f>
        <v>0</v>
      </c>
      <c r="N28" s="148" t="e">
        <f>M28/'1-2'!$E$47</f>
        <v>#DIV/0!</v>
      </c>
      <c r="O28" s="139"/>
    </row>
    <row r="29" spans="2:15" ht="19.899999999999999" customHeight="1" thickBot="1">
      <c r="B29" s="134" t="s">
        <v>585</v>
      </c>
      <c r="L29" s="557"/>
      <c r="M29" s="585"/>
      <c r="N29" s="566" t="e">
        <f>L29/'1-2'!$E$47</f>
        <v>#DIV/0!</v>
      </c>
      <c r="O29" s="135"/>
    </row>
    <row r="30" spans="2:15" ht="19.899999999999999" customHeight="1" thickBot="1">
      <c r="B30" s="134" t="s">
        <v>584</v>
      </c>
      <c r="L30" s="558"/>
      <c r="M30" s="585"/>
      <c r="N30" s="566" t="e">
        <f>L30/'1-2'!$E$47</f>
        <v>#DIV/0!</v>
      </c>
      <c r="O30" s="135"/>
    </row>
    <row r="31" spans="2:15" ht="19.899999999999999" customHeight="1" thickBot="1">
      <c r="B31" s="134" t="s">
        <v>583</v>
      </c>
      <c r="L31" s="557"/>
      <c r="M31" s="585"/>
      <c r="N31" s="566" t="e">
        <f>L31/'1-2'!$E$47</f>
        <v>#DIV/0!</v>
      </c>
      <c r="O31" s="135"/>
    </row>
    <row r="32" spans="2:15" ht="7.9" customHeight="1" thickBot="1">
      <c r="B32" s="140"/>
      <c r="C32" s="140"/>
      <c r="D32" s="140"/>
      <c r="E32" s="140"/>
      <c r="F32" s="140"/>
      <c r="G32" s="140"/>
      <c r="H32" s="140"/>
      <c r="I32" s="140"/>
      <c r="J32" s="140"/>
      <c r="K32" s="140"/>
      <c r="L32" s="140"/>
      <c r="M32" s="146"/>
      <c r="N32" s="219"/>
    </row>
    <row r="33" spans="2:15" ht="25.15" customHeight="1" thickTop="1" thickBot="1">
      <c r="B33" s="136" t="s">
        <v>173</v>
      </c>
      <c r="M33" s="147"/>
      <c r="N33" s="219"/>
    </row>
    <row r="34" spans="2:15" ht="19.899999999999999" customHeight="1" thickBot="1">
      <c r="B34" s="134" t="s">
        <v>178</v>
      </c>
      <c r="M34" s="563">
        <f>SUM(L35:L38)</f>
        <v>0</v>
      </c>
      <c r="N34" s="148" t="e">
        <f>M34/'1-2'!$E$47</f>
        <v>#DIV/0!</v>
      </c>
    </row>
    <row r="35" spans="2:15" ht="19.899999999999999" customHeight="1" thickBot="1">
      <c r="B35" s="134" t="s">
        <v>174</v>
      </c>
      <c r="L35" s="557"/>
      <c r="M35" s="585"/>
      <c r="N35" s="566" t="e">
        <f>L35/'1-2'!$E$47</f>
        <v>#DIV/0!</v>
      </c>
      <c r="O35" s="139"/>
    </row>
    <row r="36" spans="2:15" ht="19.899999999999999" customHeight="1" thickBot="1">
      <c r="B36" s="134" t="s">
        <v>175</v>
      </c>
      <c r="L36" s="557"/>
      <c r="M36" s="585"/>
      <c r="N36" s="566" t="e">
        <f>L36/'1-2'!$E$47</f>
        <v>#DIV/0!</v>
      </c>
      <c r="O36" s="139"/>
    </row>
    <row r="37" spans="2:15" ht="19.899999999999999" customHeight="1" thickBot="1">
      <c r="B37" s="134" t="s">
        <v>176</v>
      </c>
      <c r="L37" s="557"/>
      <c r="M37" s="585"/>
      <c r="N37" s="566" t="e">
        <f>L37/'1-2'!$E$47</f>
        <v>#DIV/0!</v>
      </c>
      <c r="O37" s="139"/>
    </row>
    <row r="38" spans="2:15" ht="19.899999999999999" customHeight="1" thickBot="1">
      <c r="B38" s="134" t="s">
        <v>593</v>
      </c>
      <c r="D38" s="765"/>
      <c r="E38" s="766"/>
      <c r="F38" s="766"/>
      <c r="G38" s="766"/>
      <c r="H38" s="766"/>
      <c r="I38" s="766"/>
      <c r="J38" s="766"/>
      <c r="K38" s="767"/>
      <c r="L38" s="557"/>
      <c r="M38" s="585"/>
      <c r="N38" s="566" t="e">
        <f>L38/'1-2'!$E$47</f>
        <v>#DIV/0!</v>
      </c>
      <c r="O38" s="139"/>
    </row>
    <row r="39" spans="2:15" ht="7.9" customHeight="1" thickBot="1">
      <c r="B39" s="140"/>
      <c r="C39" s="140"/>
      <c r="D39" s="140"/>
      <c r="E39" s="140"/>
      <c r="F39" s="140"/>
      <c r="G39" s="140"/>
      <c r="H39" s="140"/>
      <c r="I39" s="140"/>
      <c r="J39" s="140"/>
      <c r="K39" s="140"/>
      <c r="L39" s="140"/>
      <c r="M39" s="146"/>
      <c r="N39" s="219"/>
    </row>
    <row r="40" spans="2:15" ht="7.9" customHeight="1" thickTop="1" thickBot="1">
      <c r="B40" s="135"/>
      <c r="C40" s="135"/>
      <c r="D40" s="135"/>
      <c r="E40" s="135"/>
      <c r="F40" s="135"/>
      <c r="G40" s="135"/>
      <c r="H40" s="135"/>
      <c r="I40" s="135"/>
      <c r="J40" s="135"/>
      <c r="K40" s="135"/>
      <c r="L40" s="135"/>
      <c r="M40" s="149"/>
      <c r="N40" s="219"/>
    </row>
    <row r="41" spans="2:15" ht="19.899999999999999" customHeight="1" thickBot="1">
      <c r="B41" s="134" t="s">
        <v>179</v>
      </c>
      <c r="M41" s="563">
        <f>M10+M21+M28+M34</f>
        <v>0</v>
      </c>
      <c r="N41" s="148" t="e">
        <f>M41/'1-2'!$E$47</f>
        <v>#DIV/0!</v>
      </c>
      <c r="O41" s="139"/>
    </row>
    <row r="42" spans="2:15" ht="19.899999999999999" customHeight="1" thickBot="1">
      <c r="B42" s="134" t="s">
        <v>180</v>
      </c>
      <c r="G42" s="141"/>
      <c r="M42" s="563">
        <f>G42*'1-2'!E47</f>
        <v>0</v>
      </c>
      <c r="N42" s="148" t="e">
        <f>M42/'1-2'!$E$47</f>
        <v>#DIV/0!</v>
      </c>
      <c r="O42" s="139"/>
    </row>
    <row r="43" spans="2:15" ht="7.9" customHeight="1" thickBot="1">
      <c r="B43" s="140"/>
      <c r="C43" s="140"/>
      <c r="D43" s="140"/>
      <c r="E43" s="140"/>
      <c r="F43" s="140"/>
      <c r="G43" s="140"/>
      <c r="H43" s="140"/>
      <c r="I43" s="140"/>
      <c r="J43" s="140"/>
      <c r="K43" s="140"/>
      <c r="L43" s="140"/>
      <c r="M43" s="146"/>
      <c r="N43" s="219"/>
    </row>
    <row r="44" spans="2:15" ht="7.9" customHeight="1" thickTop="1" thickBot="1">
      <c r="B44" s="135"/>
      <c r="C44" s="135"/>
      <c r="D44" s="135"/>
      <c r="E44" s="135"/>
      <c r="F44" s="135"/>
      <c r="G44" s="135"/>
      <c r="H44" s="135"/>
      <c r="I44" s="135"/>
      <c r="J44" s="135"/>
      <c r="K44" s="135"/>
      <c r="L44" s="135"/>
      <c r="M44" s="149"/>
      <c r="N44" s="219"/>
    </row>
    <row r="45" spans="2:15" ht="25.15" customHeight="1" thickBot="1">
      <c r="B45" s="134" t="s">
        <v>456</v>
      </c>
      <c r="M45" s="563">
        <f>M41+M42</f>
        <v>0</v>
      </c>
      <c r="N45" s="148" t="e">
        <f>M45/'1-2'!$E$47</f>
        <v>#DIV/0!</v>
      </c>
      <c r="O45" s="139"/>
    </row>
    <row r="46" spans="2:15" ht="15.75" thickBot="1"/>
    <row r="47" spans="2:15" ht="16.5" thickBot="1">
      <c r="B47" s="136" t="s">
        <v>181</v>
      </c>
      <c r="M47" s="145"/>
      <c r="N47" s="148" t="e">
        <f>M47/'1-2'!$E$47</f>
        <v>#DIV/0!</v>
      </c>
      <c r="O47" s="139"/>
    </row>
    <row r="48" spans="2:15">
      <c r="B48" s="142" t="s">
        <v>592</v>
      </c>
    </row>
    <row r="49" spans="2:14" ht="6" customHeight="1">
      <c r="B49" s="142"/>
    </row>
    <row r="50" spans="2:14">
      <c r="B50" s="764" t="s">
        <v>506</v>
      </c>
      <c r="C50" s="764"/>
      <c r="D50" s="764"/>
      <c r="E50" s="764"/>
      <c r="F50" s="764"/>
      <c r="G50" s="764"/>
      <c r="H50" s="764"/>
      <c r="I50" s="764"/>
      <c r="J50" s="764"/>
      <c r="K50" s="764"/>
      <c r="L50" s="764"/>
      <c r="M50" s="764"/>
      <c r="N50" s="764"/>
    </row>
    <row r="51" spans="2:14">
      <c r="B51" s="764"/>
      <c r="C51" s="764"/>
      <c r="D51" s="764"/>
      <c r="E51" s="764"/>
      <c r="F51" s="764"/>
      <c r="G51" s="764"/>
      <c r="H51" s="764"/>
      <c r="I51" s="764"/>
      <c r="J51" s="764"/>
      <c r="K51" s="764"/>
      <c r="L51" s="764"/>
      <c r="M51" s="764"/>
      <c r="N51" s="764"/>
    </row>
    <row r="52" spans="2:14">
      <c r="B52" s="764"/>
      <c r="C52" s="764"/>
      <c r="D52" s="764"/>
      <c r="E52" s="764"/>
      <c r="F52" s="764"/>
      <c r="G52" s="764"/>
      <c r="H52" s="764"/>
      <c r="I52" s="764"/>
      <c r="J52" s="764"/>
      <c r="K52" s="764"/>
      <c r="L52" s="764"/>
      <c r="M52" s="764"/>
      <c r="N52" s="764"/>
    </row>
    <row r="53" spans="2:14" ht="7.9" customHeight="1"/>
    <row r="54" spans="2:14" ht="17.45" customHeight="1">
      <c r="B54" s="183" t="s">
        <v>297</v>
      </c>
      <c r="C54" s="183"/>
      <c r="D54" s="183"/>
      <c r="E54" s="183"/>
      <c r="F54" s="183"/>
      <c r="G54" s="183"/>
      <c r="H54" s="183"/>
      <c r="I54" s="183"/>
      <c r="J54" s="183"/>
      <c r="K54" s="183"/>
      <c r="L54" s="183"/>
      <c r="M54" s="183"/>
      <c r="N54" s="183"/>
    </row>
    <row r="55" spans="2:14" ht="6" customHeight="1"/>
    <row r="56" spans="2:14" ht="16.5" customHeight="1">
      <c r="B56" s="768" t="s">
        <v>524</v>
      </c>
      <c r="C56" s="768"/>
      <c r="D56" s="768"/>
      <c r="E56" s="768"/>
      <c r="F56" s="768"/>
      <c r="G56" s="768"/>
      <c r="H56" s="768"/>
      <c r="I56" s="768"/>
      <c r="J56" s="768"/>
      <c r="K56" s="768"/>
      <c r="L56" s="768"/>
      <c r="M56" s="768"/>
      <c r="N56" s="768"/>
    </row>
    <row r="57" spans="2:14">
      <c r="B57" s="768"/>
      <c r="C57" s="768"/>
      <c r="D57" s="768"/>
      <c r="E57" s="768"/>
      <c r="F57" s="768"/>
      <c r="G57" s="768"/>
      <c r="H57" s="768"/>
      <c r="I57" s="768"/>
      <c r="J57" s="768"/>
      <c r="K57" s="768"/>
      <c r="L57" s="768"/>
      <c r="M57" s="768"/>
      <c r="N57" s="768"/>
    </row>
    <row r="58" spans="2:14">
      <c r="B58" s="768"/>
      <c r="C58" s="768"/>
      <c r="D58" s="768"/>
      <c r="E58" s="768"/>
      <c r="F58" s="768"/>
      <c r="G58" s="768"/>
      <c r="H58" s="768"/>
      <c r="I58" s="768"/>
      <c r="J58" s="768"/>
      <c r="K58" s="768"/>
      <c r="L58" s="768"/>
      <c r="M58" s="768"/>
      <c r="N58" s="768"/>
    </row>
    <row r="59" spans="2:14">
      <c r="B59" s="768"/>
      <c r="C59" s="768"/>
      <c r="D59" s="768"/>
      <c r="E59" s="768"/>
      <c r="F59" s="768"/>
      <c r="G59" s="768"/>
      <c r="H59" s="768"/>
      <c r="I59" s="768"/>
      <c r="J59" s="768"/>
      <c r="K59" s="768"/>
      <c r="L59" s="768"/>
      <c r="M59" s="768"/>
      <c r="N59" s="768"/>
    </row>
    <row r="60" spans="2:14" ht="15.75" thickBot="1">
      <c r="B60" s="237"/>
      <c r="C60" s="237"/>
      <c r="D60" s="237"/>
      <c r="E60" s="237"/>
      <c r="F60" s="237"/>
      <c r="G60" s="237"/>
      <c r="H60" s="237"/>
      <c r="I60" s="237"/>
      <c r="J60" s="237"/>
      <c r="K60" s="237"/>
      <c r="L60" s="237"/>
      <c r="M60" s="237"/>
      <c r="N60" s="237"/>
    </row>
    <row r="61" spans="2:14">
      <c r="B61" s="772"/>
      <c r="C61" s="773"/>
      <c r="D61" s="773"/>
      <c r="E61" s="773"/>
      <c r="F61" s="773"/>
      <c r="G61" s="773"/>
      <c r="H61" s="773"/>
      <c r="I61" s="773"/>
      <c r="J61" s="773"/>
      <c r="K61" s="773"/>
      <c r="L61" s="773"/>
      <c r="M61" s="774"/>
    </row>
    <row r="62" spans="2:14">
      <c r="B62" s="775"/>
      <c r="C62" s="776"/>
      <c r="D62" s="776"/>
      <c r="E62" s="776"/>
      <c r="F62" s="776"/>
      <c r="G62" s="776"/>
      <c r="H62" s="776"/>
      <c r="I62" s="776"/>
      <c r="J62" s="776"/>
      <c r="K62" s="776"/>
      <c r="L62" s="776"/>
      <c r="M62" s="777"/>
    </row>
    <row r="63" spans="2:14">
      <c r="B63" s="775"/>
      <c r="C63" s="776"/>
      <c r="D63" s="776"/>
      <c r="E63" s="776"/>
      <c r="F63" s="776"/>
      <c r="G63" s="776"/>
      <c r="H63" s="776"/>
      <c r="I63" s="776"/>
      <c r="J63" s="776"/>
      <c r="K63" s="776"/>
      <c r="L63" s="776"/>
      <c r="M63" s="777"/>
    </row>
    <row r="64" spans="2:14">
      <c r="B64" s="775"/>
      <c r="C64" s="776"/>
      <c r="D64" s="776"/>
      <c r="E64" s="776"/>
      <c r="F64" s="776"/>
      <c r="G64" s="776"/>
      <c r="H64" s="776"/>
      <c r="I64" s="776"/>
      <c r="J64" s="776"/>
      <c r="K64" s="776"/>
      <c r="L64" s="776"/>
      <c r="M64" s="777"/>
    </row>
    <row r="65" spans="2:14">
      <c r="B65" s="775"/>
      <c r="C65" s="776"/>
      <c r="D65" s="776"/>
      <c r="E65" s="776"/>
      <c r="F65" s="776"/>
      <c r="G65" s="776"/>
      <c r="H65" s="776"/>
      <c r="I65" s="776"/>
      <c r="J65" s="776"/>
      <c r="K65" s="776"/>
      <c r="L65" s="776"/>
      <c r="M65" s="777"/>
    </row>
    <row r="66" spans="2:14" ht="15.75" thickBot="1">
      <c r="B66" s="778"/>
      <c r="C66" s="779"/>
      <c r="D66" s="779"/>
      <c r="E66" s="779"/>
      <c r="F66" s="779"/>
      <c r="G66" s="779"/>
      <c r="H66" s="779"/>
      <c r="I66" s="779"/>
      <c r="J66" s="779"/>
      <c r="K66" s="779"/>
      <c r="L66" s="779"/>
      <c r="M66" s="780"/>
    </row>
    <row r="67" spans="2:14" ht="17.45" customHeight="1"/>
    <row r="68" spans="2:14" ht="17.45" customHeight="1">
      <c r="B68" s="183" t="s">
        <v>298</v>
      </c>
      <c r="C68" s="183"/>
      <c r="D68" s="183"/>
      <c r="E68" s="183"/>
      <c r="F68" s="183"/>
      <c r="G68" s="183"/>
      <c r="H68" s="183"/>
      <c r="I68" s="183"/>
      <c r="J68" s="183"/>
      <c r="K68" s="183"/>
      <c r="L68" s="183"/>
      <c r="M68" s="183"/>
      <c r="N68" s="183"/>
    </row>
    <row r="69" spans="2:14" ht="11.45" customHeight="1"/>
    <row r="70" spans="2:14">
      <c r="B70" s="134" t="s">
        <v>183</v>
      </c>
    </row>
    <row r="75" spans="2:14">
      <c r="C75" s="781"/>
      <c r="D75" s="781"/>
      <c r="E75" s="781"/>
      <c r="F75" s="781"/>
      <c r="G75" s="781"/>
      <c r="H75" s="781"/>
      <c r="I75" s="781"/>
      <c r="J75" s="781"/>
      <c r="K75" s="781"/>
      <c r="L75" s="781"/>
    </row>
    <row r="76" spans="2:14" ht="15.75" thickBot="1">
      <c r="J76" s="135"/>
    </row>
    <row r="77" spans="2:14" s="263" customFormat="1" ht="13.5" thickBot="1">
      <c r="C77" s="769" t="s">
        <v>184</v>
      </c>
      <c r="D77" s="769"/>
      <c r="E77" s="769"/>
      <c r="F77" s="770"/>
      <c r="G77" s="143"/>
      <c r="H77" s="771" t="s">
        <v>185</v>
      </c>
      <c r="I77" s="769"/>
      <c r="J77" s="769"/>
      <c r="K77" s="769"/>
      <c r="L77" s="143"/>
      <c r="M77" s="144" t="s">
        <v>186</v>
      </c>
    </row>
    <row r="78" spans="2:14">
      <c r="B78" s="142" t="s">
        <v>591</v>
      </c>
    </row>
  </sheetData>
  <sheetProtection algorithmName="SHA-512" hashValue="wlZMuj188FZ9p20wmgUrUECupjiyn5w+jWxgzuK+OpavJ9hKfqjhxqNW3ztDQznTAWfVC0rCUcThkOTQYLcmvg==" saltValue="eZbEy19g0z94JW6QxrPkbA==" spinCount="100000" sheet="1" selectLockedCells="1"/>
  <dataConsolidate/>
  <mergeCells count="18">
    <mergeCell ref="D1:L1"/>
    <mergeCell ref="M1:N1"/>
    <mergeCell ref="D2:L2"/>
    <mergeCell ref="M2:N2"/>
    <mergeCell ref="D3:L3"/>
    <mergeCell ref="M3:N3"/>
    <mergeCell ref="B3:C3"/>
    <mergeCell ref="B2:C2"/>
    <mergeCell ref="B5:C5"/>
    <mergeCell ref="D5:K5"/>
    <mergeCell ref="M5:N5"/>
    <mergeCell ref="B50:N52"/>
    <mergeCell ref="D38:K38"/>
    <mergeCell ref="B56:N59"/>
    <mergeCell ref="C77:F77"/>
    <mergeCell ref="H77:K77"/>
    <mergeCell ref="B61:M66"/>
    <mergeCell ref="C75:L75"/>
  </mergeCells>
  <pageMargins left="0.7" right="0.7" top="0.75" bottom="0.7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99" r:id="rId4" name="Check Box 31">
              <controlPr defaultSize="0" autoFill="0" autoLine="0" autoPict="0">
                <anchor moveWithCells="1">
                  <from>
                    <xdr:col>1</xdr:col>
                    <xdr:colOff>28575</xdr:colOff>
                    <xdr:row>70</xdr:row>
                    <xdr:rowOff>19050</xdr:rowOff>
                  </from>
                  <to>
                    <xdr:col>2</xdr:col>
                    <xdr:colOff>238125</xdr:colOff>
                    <xdr:row>71</xdr:row>
                    <xdr:rowOff>47625</xdr:rowOff>
                  </to>
                </anchor>
              </controlPr>
            </control>
          </mc:Choice>
        </mc:AlternateContent>
        <mc:AlternateContent xmlns:mc="http://schemas.openxmlformats.org/markup-compatibility/2006">
          <mc:Choice Requires="x14">
            <control shapeId="7200" r:id="rId5" name="Check Box 32">
              <controlPr defaultSize="0" autoFill="0" autoLine="0" autoPict="0">
                <anchor moveWithCells="1">
                  <from>
                    <xdr:col>1</xdr:col>
                    <xdr:colOff>28575</xdr:colOff>
                    <xdr:row>71</xdr:row>
                    <xdr:rowOff>19050</xdr:rowOff>
                  </from>
                  <to>
                    <xdr:col>2</xdr:col>
                    <xdr:colOff>514350</xdr:colOff>
                    <xdr:row>72</xdr:row>
                    <xdr:rowOff>47625</xdr:rowOff>
                  </to>
                </anchor>
              </controlPr>
            </control>
          </mc:Choice>
        </mc:AlternateContent>
        <mc:AlternateContent xmlns:mc="http://schemas.openxmlformats.org/markup-compatibility/2006">
          <mc:Choice Requires="x14">
            <control shapeId="7201" r:id="rId6" name="Check Box 33">
              <controlPr defaultSize="0" autoFill="0" autoLine="0" autoPict="0">
                <anchor moveWithCells="1">
                  <from>
                    <xdr:col>1</xdr:col>
                    <xdr:colOff>28575</xdr:colOff>
                    <xdr:row>72</xdr:row>
                    <xdr:rowOff>19050</xdr:rowOff>
                  </from>
                  <to>
                    <xdr:col>2</xdr:col>
                    <xdr:colOff>238125</xdr:colOff>
                    <xdr:row>73</xdr:row>
                    <xdr:rowOff>47625</xdr:rowOff>
                  </to>
                </anchor>
              </controlPr>
            </control>
          </mc:Choice>
        </mc:AlternateContent>
        <mc:AlternateContent xmlns:mc="http://schemas.openxmlformats.org/markup-compatibility/2006">
          <mc:Choice Requires="x14">
            <control shapeId="7202" r:id="rId7" name="Check Box 34">
              <controlPr defaultSize="0" autoFill="0" autoLine="0" autoPict="0">
                <anchor moveWithCells="1">
                  <from>
                    <xdr:col>1</xdr:col>
                    <xdr:colOff>28575</xdr:colOff>
                    <xdr:row>73</xdr:row>
                    <xdr:rowOff>19050</xdr:rowOff>
                  </from>
                  <to>
                    <xdr:col>2</xdr:col>
                    <xdr:colOff>352425</xdr:colOff>
                    <xdr:row>74</xdr:row>
                    <xdr:rowOff>47625</xdr:rowOff>
                  </to>
                </anchor>
              </controlPr>
            </control>
          </mc:Choice>
        </mc:AlternateContent>
        <mc:AlternateContent xmlns:mc="http://schemas.openxmlformats.org/markup-compatibility/2006">
          <mc:Choice Requires="x14">
            <control shapeId="7203" r:id="rId8" name="Check Box 35">
              <controlPr defaultSize="0" autoFill="0" autoLine="0" autoPict="0">
                <anchor moveWithCells="1">
                  <from>
                    <xdr:col>1</xdr:col>
                    <xdr:colOff>28575</xdr:colOff>
                    <xdr:row>74</xdr:row>
                    <xdr:rowOff>19050</xdr:rowOff>
                  </from>
                  <to>
                    <xdr:col>1</xdr:col>
                    <xdr:colOff>485775</xdr:colOff>
                    <xdr:row>75</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W75"/>
  <sheetViews>
    <sheetView showGridLines="0" showRowColHeaders="0" topLeftCell="C1" zoomScaleNormal="100" workbookViewId="0">
      <pane ySplit="12" topLeftCell="A22" activePane="bottomLeft" state="frozen"/>
      <selection activeCell="C1" sqref="C1"/>
      <selection pane="bottomLeft" activeCell="G13" sqref="G13"/>
    </sheetView>
  </sheetViews>
  <sheetFormatPr defaultColWidth="9.140625" defaultRowHeight="16.5"/>
  <cols>
    <col min="1" max="1" width="6" style="258" hidden="1" customWidth="1"/>
    <col min="2" max="2" width="5.28515625" style="258" hidden="1" customWidth="1"/>
    <col min="3" max="4" width="10.7109375" style="258" customWidth="1"/>
    <col min="5" max="6" width="9.140625" style="258"/>
    <col min="7" max="7" width="11" style="258" customWidth="1"/>
    <col min="8" max="9" width="9.140625" style="258"/>
    <col min="10" max="10" width="10.42578125" style="258" bestFit="1" customWidth="1"/>
    <col min="11" max="11" width="11.140625" style="258" customWidth="1"/>
    <col min="12" max="13" width="16.7109375" style="258" customWidth="1"/>
    <col min="14" max="14" width="11.28515625" style="258" customWidth="1"/>
    <col min="15" max="15" width="13.5703125" style="258" customWidth="1"/>
    <col min="16" max="16" width="9.140625" style="258" hidden="1" customWidth="1"/>
    <col min="17" max="17" width="9.42578125" style="258" hidden="1" customWidth="1"/>
    <col min="18" max="18" width="9.140625" style="258" hidden="1" customWidth="1"/>
    <col min="19" max="19" width="9.140625" style="258"/>
    <col min="20" max="20" width="9.140625" style="258" customWidth="1"/>
    <col min="21" max="16384" width="9.140625" style="258"/>
  </cols>
  <sheetData>
    <row r="1" spans="1:23" ht="21">
      <c r="C1" s="239"/>
      <c r="D1" s="240"/>
      <c r="E1" s="613" t="s">
        <v>0</v>
      </c>
      <c r="F1" s="613"/>
      <c r="G1" s="613"/>
      <c r="H1" s="613"/>
      <c r="I1" s="613"/>
      <c r="J1" s="613"/>
      <c r="K1" s="613"/>
      <c r="L1" s="613"/>
      <c r="M1" s="614"/>
      <c r="N1" s="787" t="s">
        <v>11</v>
      </c>
      <c r="O1" s="788"/>
    </row>
    <row r="2" spans="1:23" ht="18">
      <c r="C2" s="782"/>
      <c r="D2" s="783"/>
      <c r="E2" s="613" t="s">
        <v>1</v>
      </c>
      <c r="F2" s="613"/>
      <c r="G2" s="613"/>
      <c r="H2" s="613"/>
      <c r="I2" s="613"/>
      <c r="J2" s="613"/>
      <c r="K2" s="613"/>
      <c r="L2" s="613"/>
      <c r="M2" s="614"/>
      <c r="N2" s="737" t="s">
        <v>182</v>
      </c>
      <c r="O2" s="738"/>
    </row>
    <row r="3" spans="1:23" ht="21.75" thickBot="1">
      <c r="C3" s="749" t="s">
        <v>575</v>
      </c>
      <c r="D3" s="625"/>
      <c r="E3" s="673"/>
      <c r="F3" s="673"/>
      <c r="G3" s="673"/>
      <c r="H3" s="673"/>
      <c r="I3" s="673"/>
      <c r="J3" s="673"/>
      <c r="K3" s="673"/>
      <c r="L3" s="673"/>
      <c r="M3" s="674"/>
      <c r="N3" s="739" t="s">
        <v>12</v>
      </c>
      <c r="O3" s="740"/>
    </row>
    <row r="4" spans="1:23" ht="7.5" customHeight="1" thickTop="1">
      <c r="C4" s="1"/>
      <c r="D4" s="1"/>
      <c r="E4" s="1"/>
      <c r="F4" s="1"/>
      <c r="G4" s="1"/>
      <c r="H4" s="1"/>
      <c r="I4" s="1"/>
      <c r="J4" s="1"/>
      <c r="K4" s="1"/>
      <c r="L4" s="1"/>
      <c r="M4" s="1"/>
      <c r="N4" s="1"/>
      <c r="O4" s="1"/>
    </row>
    <row r="5" spans="1:23" ht="18" thickBot="1">
      <c r="C5" s="784" t="s">
        <v>35</v>
      </c>
      <c r="D5" s="784"/>
      <c r="E5" s="796" t="str">
        <f>IF('1-2'!C9="","",'1-2'!C9)</f>
        <v/>
      </c>
      <c r="F5" s="796"/>
      <c r="G5" s="796"/>
      <c r="H5" s="796"/>
      <c r="I5" s="796"/>
      <c r="J5" s="796"/>
      <c r="K5" s="796"/>
      <c r="L5" s="796"/>
      <c r="M5" s="238" t="s">
        <v>13</v>
      </c>
      <c r="N5" s="786" t="str">
        <f>IF('1-2'!B7="","",'1-2'!B7)</f>
        <v/>
      </c>
      <c r="O5" s="786"/>
    </row>
    <row r="6" spans="1:23" ht="7.5" customHeight="1" thickBot="1">
      <c r="A6" s="150"/>
      <c r="B6" s="150"/>
      <c r="C6" s="2"/>
      <c r="D6" s="2"/>
      <c r="E6" s="2"/>
      <c r="F6" s="2"/>
      <c r="G6" s="2"/>
      <c r="H6" s="2"/>
      <c r="I6" s="2"/>
      <c r="J6" s="2"/>
      <c r="K6" s="2"/>
      <c r="L6" s="2"/>
      <c r="M6" s="2"/>
      <c r="N6" s="2"/>
      <c r="O6" s="2"/>
    </row>
    <row r="7" spans="1:23" s="265" customFormat="1" ht="6.75" customHeight="1" thickTop="1" thickBot="1">
      <c r="A7" s="232"/>
      <c r="B7" s="232"/>
      <c r="C7" s="134"/>
      <c r="D7" s="134"/>
      <c r="E7" s="134"/>
      <c r="F7" s="134"/>
      <c r="G7" s="134"/>
      <c r="H7" s="134"/>
      <c r="I7" s="134"/>
      <c r="J7" s="134"/>
      <c r="K7" s="134"/>
      <c r="L7" s="134"/>
      <c r="M7" s="134"/>
      <c r="N7" s="135"/>
      <c r="O7" s="135"/>
    </row>
    <row r="8" spans="1:23" s="265" customFormat="1" ht="18" thickBot="1">
      <c r="A8" s="232"/>
      <c r="B8" s="232"/>
      <c r="C8" s="797" t="s">
        <v>299</v>
      </c>
      <c r="D8" s="798"/>
      <c r="E8" s="483"/>
      <c r="F8" s="483"/>
      <c r="G8" s="483"/>
      <c r="H8" s="483"/>
      <c r="I8" s="483"/>
      <c r="J8" s="484" t="s">
        <v>137</v>
      </c>
      <c r="K8" s="484"/>
      <c r="L8" s="484"/>
      <c r="M8" s="484"/>
      <c r="N8" s="134"/>
      <c r="O8" s="134"/>
    </row>
    <row r="9" spans="1:23" s="265" customFormat="1" ht="10.5" customHeight="1" thickBot="1">
      <c r="A9" s="232"/>
      <c r="B9" s="232"/>
      <c r="C9" s="134"/>
      <c r="D9" s="134"/>
      <c r="E9" s="134"/>
      <c r="F9" s="134"/>
      <c r="G9" s="134"/>
      <c r="H9" s="134"/>
      <c r="I9" s="134"/>
      <c r="J9" s="134"/>
      <c r="K9" s="134"/>
      <c r="L9" s="134"/>
      <c r="M9" s="134"/>
      <c r="N9" s="134"/>
      <c r="O9" s="134"/>
      <c r="Q9" s="266"/>
      <c r="T9" s="267"/>
    </row>
    <row r="10" spans="1:23" s="265" customFormat="1" ht="83.25" customHeight="1" thickBot="1">
      <c r="A10" s="232"/>
      <c r="B10" s="232"/>
      <c r="C10" s="268" t="s">
        <v>138</v>
      </c>
      <c r="D10" s="269" t="s">
        <v>139</v>
      </c>
      <c r="E10" s="270" t="s">
        <v>140</v>
      </c>
      <c r="F10" s="270" t="s">
        <v>141</v>
      </c>
      <c r="G10" s="270" t="s">
        <v>142</v>
      </c>
      <c r="H10" s="270" t="s">
        <v>517</v>
      </c>
      <c r="I10" s="270" t="s">
        <v>518</v>
      </c>
      <c r="J10" s="271" t="s">
        <v>503</v>
      </c>
      <c r="K10" s="270" t="s">
        <v>167</v>
      </c>
      <c r="L10" s="270" t="s">
        <v>168</v>
      </c>
      <c r="M10" s="270" t="s">
        <v>169</v>
      </c>
      <c r="N10" s="270" t="s">
        <v>519</v>
      </c>
      <c r="O10" s="272" t="s">
        <v>520</v>
      </c>
      <c r="T10" s="273"/>
      <c r="U10" s="273"/>
    </row>
    <row r="11" spans="1:23" s="265" customFormat="1" ht="15.75" thickBot="1">
      <c r="A11" s="232"/>
      <c r="B11" s="232"/>
      <c r="C11" s="789" t="s">
        <v>143</v>
      </c>
      <c r="D11" s="790"/>
      <c r="E11" s="135"/>
      <c r="F11" s="274"/>
      <c r="G11" s="274"/>
      <c r="H11" s="275" t="s">
        <v>161</v>
      </c>
      <c r="I11" s="275"/>
      <c r="J11" s="275"/>
      <c r="K11" s="275" t="s">
        <v>162</v>
      </c>
      <c r="L11" s="275" t="s">
        <v>163</v>
      </c>
      <c r="M11" s="275" t="s">
        <v>164</v>
      </c>
      <c r="N11" s="275" t="s">
        <v>165</v>
      </c>
      <c r="O11" s="276" t="s">
        <v>166</v>
      </c>
      <c r="Q11" s="265" t="s">
        <v>124</v>
      </c>
      <c r="R11" s="265" t="s">
        <v>464</v>
      </c>
      <c r="T11" s="273"/>
      <c r="U11" s="273"/>
    </row>
    <row r="12" spans="1:23" s="265" customFormat="1" ht="15.75" thickBot="1">
      <c r="A12" s="232"/>
      <c r="B12" s="232"/>
      <c r="C12" s="277">
        <v>3</v>
      </c>
      <c r="D12" s="278">
        <v>2</v>
      </c>
      <c r="E12" s="279">
        <v>0.5</v>
      </c>
      <c r="F12" s="280" t="s">
        <v>144</v>
      </c>
      <c r="G12" s="280" t="s">
        <v>145</v>
      </c>
      <c r="H12" s="280">
        <v>10</v>
      </c>
      <c r="I12" s="279">
        <v>0.1</v>
      </c>
      <c r="J12" s="280">
        <v>850</v>
      </c>
      <c r="K12" s="281">
        <v>820</v>
      </c>
      <c r="L12" s="281">
        <v>-10</v>
      </c>
      <c r="M12" s="281">
        <v>-45</v>
      </c>
      <c r="N12" s="281">
        <f>K12+L12+M12</f>
        <v>765</v>
      </c>
      <c r="O12" s="282">
        <v>7650</v>
      </c>
      <c r="Q12" s="265" t="s">
        <v>463</v>
      </c>
      <c r="R12" s="265" t="s">
        <v>465</v>
      </c>
      <c r="T12" s="273"/>
      <c r="U12" s="273"/>
      <c r="W12" s="283"/>
    </row>
    <row r="13" spans="1:23" s="265" customFormat="1" ht="15.75" thickBot="1">
      <c r="A13" s="232"/>
      <c r="B13" s="232"/>
      <c r="C13" s="284"/>
      <c r="D13" s="285"/>
      <c r="E13" s="286"/>
      <c r="F13" s="287"/>
      <c r="G13" s="287"/>
      <c r="H13" s="288"/>
      <c r="I13" s="289" t="e">
        <f>H13/$H$62</f>
        <v>#DIV/0!</v>
      </c>
      <c r="J13" s="290"/>
      <c r="K13" s="291">
        <f>IF(E13=0,0,VLOOKUP(E13,'Max Rent'!$F$4:$L$8,MATCH(C13+1,'Max Rent'!$G$2:$L$2)))</f>
        <v>0</v>
      </c>
      <c r="L13" s="292"/>
      <c r="M13" s="292"/>
      <c r="N13" s="293">
        <f>K13+L13+M13</f>
        <v>0</v>
      </c>
      <c r="O13" s="294">
        <f>H13*N13</f>
        <v>0</v>
      </c>
      <c r="Q13" s="265">
        <f>H13*J13</f>
        <v>0</v>
      </c>
      <c r="R13" s="295" t="e">
        <f>J13/N13</f>
        <v>#DIV/0!</v>
      </c>
      <c r="T13" s="273"/>
      <c r="U13" s="273"/>
      <c r="V13" s="283"/>
    </row>
    <row r="14" spans="1:23" s="265" customFormat="1" ht="15.75" thickBot="1">
      <c r="A14" s="232"/>
      <c r="B14" s="232"/>
      <c r="C14" s="296"/>
      <c r="D14" s="120"/>
      <c r="E14" s="297"/>
      <c r="F14" s="287"/>
      <c r="G14" s="287"/>
      <c r="H14" s="96"/>
      <c r="I14" s="289" t="e">
        <f t="shared" ref="I14:I61" si="0">H14/$H$62</f>
        <v>#DIV/0!</v>
      </c>
      <c r="J14" s="298"/>
      <c r="K14" s="291">
        <f>IF(E14=0,0,VLOOKUP(E14,'Max Rent'!$F$4:$L$8,MATCH(C14+1,'Max Rent'!$G$2:$L$2)))</f>
        <v>0</v>
      </c>
      <c r="L14" s="299"/>
      <c r="M14" s="299"/>
      <c r="N14" s="300">
        <f>K14+L14+M14</f>
        <v>0</v>
      </c>
      <c r="O14" s="301">
        <f>H14*N14</f>
        <v>0</v>
      </c>
      <c r="Q14" s="265">
        <f>H14*J14</f>
        <v>0</v>
      </c>
      <c r="R14" s="295" t="e">
        <f t="shared" ref="R14:R60" si="1">J14/N14</f>
        <v>#DIV/0!</v>
      </c>
      <c r="T14" s="273"/>
      <c r="U14" s="273"/>
    </row>
    <row r="15" spans="1:23" s="265" customFormat="1" ht="15.75" thickBot="1">
      <c r="A15" s="232"/>
      <c r="B15" s="232"/>
      <c r="C15" s="296"/>
      <c r="D15" s="120"/>
      <c r="E15" s="297"/>
      <c r="F15" s="287"/>
      <c r="G15" s="287"/>
      <c r="H15" s="96"/>
      <c r="I15" s="289" t="e">
        <f t="shared" si="0"/>
        <v>#DIV/0!</v>
      </c>
      <c r="J15" s="298"/>
      <c r="K15" s="291">
        <f>IF(E15=0,0,VLOOKUP(E15,'Max Rent'!$F$4:$L$8,MATCH(C15+1,'Max Rent'!$G$2:$L$2)))</f>
        <v>0</v>
      </c>
      <c r="L15" s="299"/>
      <c r="M15" s="299"/>
      <c r="N15" s="300">
        <f t="shared" ref="N15:N61" si="2">K15+L15+M15</f>
        <v>0</v>
      </c>
      <c r="O15" s="301">
        <f t="shared" ref="O15:O61" si="3">H15*N15</f>
        <v>0</v>
      </c>
      <c r="Q15" s="265">
        <f t="shared" ref="Q15:Q61" si="4">H15*J15</f>
        <v>0</v>
      </c>
      <c r="R15" s="295" t="e">
        <f t="shared" si="1"/>
        <v>#DIV/0!</v>
      </c>
      <c r="T15" s="273"/>
      <c r="U15" s="273"/>
    </row>
    <row r="16" spans="1:23" s="265" customFormat="1" ht="15.75" thickBot="1">
      <c r="A16" s="232"/>
      <c r="B16" s="232"/>
      <c r="C16" s="296"/>
      <c r="D16" s="120"/>
      <c r="E16" s="297"/>
      <c r="F16" s="287"/>
      <c r="G16" s="287"/>
      <c r="H16" s="96"/>
      <c r="I16" s="289" t="e">
        <f t="shared" si="0"/>
        <v>#DIV/0!</v>
      </c>
      <c r="J16" s="298"/>
      <c r="K16" s="291">
        <f>IF(E16=0,0,VLOOKUP(E16,'Max Rent'!$F$4:$L$8,MATCH(C16+1,'Max Rent'!$G$2:$L$2)))</f>
        <v>0</v>
      </c>
      <c r="L16" s="299"/>
      <c r="M16" s="299"/>
      <c r="N16" s="300">
        <f t="shared" si="2"/>
        <v>0</v>
      </c>
      <c r="O16" s="301">
        <f t="shared" si="3"/>
        <v>0</v>
      </c>
      <c r="Q16" s="265">
        <f t="shared" si="4"/>
        <v>0</v>
      </c>
      <c r="R16" s="295" t="e">
        <f t="shared" si="1"/>
        <v>#DIV/0!</v>
      </c>
      <c r="T16" s="273"/>
      <c r="U16" s="273"/>
    </row>
    <row r="17" spans="1:21" s="265" customFormat="1" ht="15.75" thickBot="1">
      <c r="A17" s="232"/>
      <c r="B17" s="232"/>
      <c r="C17" s="296"/>
      <c r="D17" s="120"/>
      <c r="E17" s="297"/>
      <c r="F17" s="287"/>
      <c r="G17" s="287"/>
      <c r="H17" s="96"/>
      <c r="I17" s="289" t="e">
        <f t="shared" si="0"/>
        <v>#DIV/0!</v>
      </c>
      <c r="J17" s="298"/>
      <c r="K17" s="291">
        <f>IF(E17=0,0,VLOOKUP(E17,'Max Rent'!$F$4:$L$8,MATCH(C17+1,'Max Rent'!$G$2:$L$2)))</f>
        <v>0</v>
      </c>
      <c r="L17" s="299"/>
      <c r="M17" s="299"/>
      <c r="N17" s="300">
        <f t="shared" si="2"/>
        <v>0</v>
      </c>
      <c r="O17" s="301">
        <f t="shared" si="3"/>
        <v>0</v>
      </c>
      <c r="Q17" s="265">
        <f t="shared" si="4"/>
        <v>0</v>
      </c>
      <c r="R17" s="295" t="e">
        <f t="shared" si="1"/>
        <v>#DIV/0!</v>
      </c>
      <c r="T17" s="273"/>
      <c r="U17" s="273"/>
    </row>
    <row r="18" spans="1:21" s="265" customFormat="1" ht="15.75" thickBot="1">
      <c r="A18" s="232"/>
      <c r="B18" s="232"/>
      <c r="C18" s="296"/>
      <c r="D18" s="120"/>
      <c r="E18" s="297"/>
      <c r="F18" s="287"/>
      <c r="G18" s="287"/>
      <c r="H18" s="96"/>
      <c r="I18" s="289" t="e">
        <f t="shared" si="0"/>
        <v>#DIV/0!</v>
      </c>
      <c r="J18" s="298"/>
      <c r="K18" s="291">
        <f>IF(E18=0,0,VLOOKUP(E18,'Max Rent'!$F$4:$L$8,MATCH(C18+1,'Max Rent'!$G$2:$L$2)))</f>
        <v>0</v>
      </c>
      <c r="L18" s="299"/>
      <c r="M18" s="299"/>
      <c r="N18" s="300">
        <f t="shared" si="2"/>
        <v>0</v>
      </c>
      <c r="O18" s="301">
        <f t="shared" si="3"/>
        <v>0</v>
      </c>
      <c r="Q18" s="265">
        <f t="shared" si="4"/>
        <v>0</v>
      </c>
      <c r="R18" s="295" t="e">
        <f t="shared" si="1"/>
        <v>#DIV/0!</v>
      </c>
      <c r="T18" s="273"/>
      <c r="U18" s="273"/>
    </row>
    <row r="19" spans="1:21" s="265" customFormat="1" ht="15.75" thickBot="1">
      <c r="A19" s="232"/>
      <c r="B19" s="232"/>
      <c r="C19" s="296"/>
      <c r="D19" s="120"/>
      <c r="E19" s="297"/>
      <c r="F19" s="287"/>
      <c r="G19" s="287"/>
      <c r="H19" s="96"/>
      <c r="I19" s="289" t="e">
        <f t="shared" si="0"/>
        <v>#DIV/0!</v>
      </c>
      <c r="J19" s="298"/>
      <c r="K19" s="291">
        <f>IF(E19=0,0,VLOOKUP(E19,'Max Rent'!$F$4:$L$8,MATCH(C19+1,'Max Rent'!$G$2:$L$2)))</f>
        <v>0</v>
      </c>
      <c r="L19" s="299"/>
      <c r="M19" s="299"/>
      <c r="N19" s="300">
        <f t="shared" si="2"/>
        <v>0</v>
      </c>
      <c r="O19" s="301">
        <f t="shared" si="3"/>
        <v>0</v>
      </c>
      <c r="Q19" s="265">
        <f t="shared" si="4"/>
        <v>0</v>
      </c>
      <c r="R19" s="295" t="e">
        <f t="shared" si="1"/>
        <v>#DIV/0!</v>
      </c>
      <c r="T19" s="273"/>
      <c r="U19" s="273"/>
    </row>
    <row r="20" spans="1:21" s="265" customFormat="1" ht="15.75" thickBot="1">
      <c r="A20" s="232"/>
      <c r="B20" s="232"/>
      <c r="C20" s="296"/>
      <c r="D20" s="120"/>
      <c r="E20" s="297"/>
      <c r="F20" s="287"/>
      <c r="G20" s="287"/>
      <c r="H20" s="96"/>
      <c r="I20" s="289" t="e">
        <f t="shared" si="0"/>
        <v>#DIV/0!</v>
      </c>
      <c r="J20" s="298"/>
      <c r="K20" s="291">
        <f>IF(E20=0,0,VLOOKUP(E20,'Max Rent'!$F$4:$L$8,MATCH(C20+1,'Max Rent'!$G$2:$L$2)))</f>
        <v>0</v>
      </c>
      <c r="L20" s="299"/>
      <c r="M20" s="299"/>
      <c r="N20" s="300">
        <f t="shared" si="2"/>
        <v>0</v>
      </c>
      <c r="O20" s="301">
        <f t="shared" si="3"/>
        <v>0</v>
      </c>
      <c r="Q20" s="265">
        <f t="shared" si="4"/>
        <v>0</v>
      </c>
      <c r="R20" s="295" t="e">
        <f t="shared" si="1"/>
        <v>#DIV/0!</v>
      </c>
      <c r="T20" s="273"/>
      <c r="U20" s="273"/>
    </row>
    <row r="21" spans="1:21" s="265" customFormat="1" ht="15.75" thickBot="1">
      <c r="A21" s="232"/>
      <c r="B21" s="232"/>
      <c r="C21" s="296"/>
      <c r="D21" s="120"/>
      <c r="E21" s="297"/>
      <c r="F21" s="287"/>
      <c r="G21" s="287"/>
      <c r="H21" s="96"/>
      <c r="I21" s="289" t="e">
        <f t="shared" si="0"/>
        <v>#DIV/0!</v>
      </c>
      <c r="J21" s="298"/>
      <c r="K21" s="291">
        <f>IF(E21=0,0,VLOOKUP(E21,'Max Rent'!$F$4:$L$8,MATCH(C21+1,'Max Rent'!$G$2:$L$2)))</f>
        <v>0</v>
      </c>
      <c r="L21" s="299"/>
      <c r="M21" s="299"/>
      <c r="N21" s="300">
        <f t="shared" si="2"/>
        <v>0</v>
      </c>
      <c r="O21" s="301">
        <f t="shared" si="3"/>
        <v>0</v>
      </c>
      <c r="Q21" s="265">
        <f t="shared" si="4"/>
        <v>0</v>
      </c>
      <c r="R21" s="295" t="e">
        <f t="shared" si="1"/>
        <v>#DIV/0!</v>
      </c>
      <c r="T21" s="273"/>
      <c r="U21" s="273"/>
    </row>
    <row r="22" spans="1:21" s="265" customFormat="1" ht="15.75" thickBot="1">
      <c r="A22" s="232"/>
      <c r="B22" s="232"/>
      <c r="C22" s="296"/>
      <c r="D22" s="120"/>
      <c r="E22" s="297"/>
      <c r="F22" s="287"/>
      <c r="G22" s="287"/>
      <c r="H22" s="96"/>
      <c r="I22" s="289" t="e">
        <f t="shared" si="0"/>
        <v>#DIV/0!</v>
      </c>
      <c r="J22" s="298"/>
      <c r="K22" s="291">
        <f>IF(E22=0,0,VLOOKUP(E22,'Max Rent'!$F$4:$L$8,MATCH(C22+1,'Max Rent'!$G$2:$L$2)))</f>
        <v>0</v>
      </c>
      <c r="L22" s="299"/>
      <c r="M22" s="299"/>
      <c r="N22" s="300">
        <f t="shared" si="2"/>
        <v>0</v>
      </c>
      <c r="O22" s="301">
        <f t="shared" si="3"/>
        <v>0</v>
      </c>
      <c r="Q22" s="265">
        <f t="shared" si="4"/>
        <v>0</v>
      </c>
      <c r="R22" s="295" t="e">
        <f t="shared" si="1"/>
        <v>#DIV/0!</v>
      </c>
      <c r="T22" s="273"/>
      <c r="U22" s="273"/>
    </row>
    <row r="23" spans="1:21" s="265" customFormat="1" ht="15.75" thickBot="1">
      <c r="A23" s="232"/>
      <c r="B23" s="232"/>
      <c r="C23" s="296"/>
      <c r="D23" s="120"/>
      <c r="E23" s="297"/>
      <c r="F23" s="287"/>
      <c r="G23" s="287"/>
      <c r="H23" s="96"/>
      <c r="I23" s="289" t="e">
        <f t="shared" si="0"/>
        <v>#DIV/0!</v>
      </c>
      <c r="J23" s="298"/>
      <c r="K23" s="291">
        <f>IF(E23=0,0,VLOOKUP(E23,'Max Rent'!$F$4:$L$8,MATCH(C23+1,'Max Rent'!$G$2:$L$2)))</f>
        <v>0</v>
      </c>
      <c r="L23" s="299"/>
      <c r="M23" s="299"/>
      <c r="N23" s="300">
        <f t="shared" si="2"/>
        <v>0</v>
      </c>
      <c r="O23" s="301">
        <f t="shared" si="3"/>
        <v>0</v>
      </c>
      <c r="Q23" s="265">
        <f t="shared" si="4"/>
        <v>0</v>
      </c>
      <c r="R23" s="295" t="e">
        <f t="shared" si="1"/>
        <v>#DIV/0!</v>
      </c>
      <c r="T23" s="273"/>
      <c r="U23" s="273"/>
    </row>
    <row r="24" spans="1:21" s="265" customFormat="1" ht="15.75" thickBot="1">
      <c r="A24" s="232"/>
      <c r="B24" s="232"/>
      <c r="C24" s="296"/>
      <c r="D24" s="120"/>
      <c r="E24" s="297"/>
      <c r="F24" s="287"/>
      <c r="G24" s="287"/>
      <c r="H24" s="96"/>
      <c r="I24" s="289" t="e">
        <f t="shared" si="0"/>
        <v>#DIV/0!</v>
      </c>
      <c r="J24" s="298"/>
      <c r="K24" s="291">
        <f>IF(E24=0,0,VLOOKUP(E24,'Max Rent'!$F$4:$L$8,MATCH(C24+1,'Max Rent'!$G$2:$L$2)))</f>
        <v>0</v>
      </c>
      <c r="L24" s="299"/>
      <c r="M24" s="299"/>
      <c r="N24" s="300">
        <f t="shared" si="2"/>
        <v>0</v>
      </c>
      <c r="O24" s="301">
        <f t="shared" si="3"/>
        <v>0</v>
      </c>
      <c r="Q24" s="265">
        <f t="shared" si="4"/>
        <v>0</v>
      </c>
      <c r="R24" s="295" t="e">
        <f t="shared" si="1"/>
        <v>#DIV/0!</v>
      </c>
      <c r="T24" s="273"/>
      <c r="U24" s="273"/>
    </row>
    <row r="25" spans="1:21" s="265" customFormat="1" ht="15.75" thickBot="1">
      <c r="A25" s="232"/>
      <c r="B25" s="232"/>
      <c r="C25" s="296"/>
      <c r="D25" s="120"/>
      <c r="E25" s="297"/>
      <c r="F25" s="287"/>
      <c r="G25" s="287"/>
      <c r="H25" s="96"/>
      <c r="I25" s="289" t="e">
        <f t="shared" si="0"/>
        <v>#DIV/0!</v>
      </c>
      <c r="J25" s="298"/>
      <c r="K25" s="291">
        <f>IF(E25=0,0,VLOOKUP(E25,'Max Rent'!$F$4:$L$8,MATCH(C25+1,'Max Rent'!$G$2:$L$2)))</f>
        <v>0</v>
      </c>
      <c r="L25" s="299"/>
      <c r="M25" s="299"/>
      <c r="N25" s="300">
        <f t="shared" si="2"/>
        <v>0</v>
      </c>
      <c r="O25" s="301">
        <f t="shared" si="3"/>
        <v>0</v>
      </c>
      <c r="Q25" s="265">
        <f t="shared" si="4"/>
        <v>0</v>
      </c>
      <c r="R25" s="295" t="e">
        <f t="shared" si="1"/>
        <v>#DIV/0!</v>
      </c>
    </row>
    <row r="26" spans="1:21" s="265" customFormat="1" ht="15.75" thickBot="1">
      <c r="A26" s="232"/>
      <c r="B26" s="232"/>
      <c r="C26" s="296"/>
      <c r="D26" s="120"/>
      <c r="E26" s="297"/>
      <c r="F26" s="287"/>
      <c r="G26" s="287"/>
      <c r="H26" s="96"/>
      <c r="I26" s="289" t="e">
        <f t="shared" si="0"/>
        <v>#DIV/0!</v>
      </c>
      <c r="J26" s="298"/>
      <c r="K26" s="291">
        <f>IF(E26=0,0,VLOOKUP(E26,'Max Rent'!$F$4:$L$8,MATCH(C26+1,'Max Rent'!$G$2:$L$2)))</f>
        <v>0</v>
      </c>
      <c r="L26" s="299"/>
      <c r="M26" s="299"/>
      <c r="N26" s="300">
        <f t="shared" si="2"/>
        <v>0</v>
      </c>
      <c r="O26" s="301">
        <f t="shared" si="3"/>
        <v>0</v>
      </c>
      <c r="Q26" s="265">
        <f t="shared" si="4"/>
        <v>0</v>
      </c>
      <c r="R26" s="295" t="e">
        <f t="shared" si="1"/>
        <v>#DIV/0!</v>
      </c>
    </row>
    <row r="27" spans="1:21" s="265" customFormat="1" ht="15.75" thickBot="1">
      <c r="A27" s="232"/>
      <c r="B27" s="232"/>
      <c r="C27" s="296"/>
      <c r="D27" s="120"/>
      <c r="E27" s="297"/>
      <c r="F27" s="287"/>
      <c r="G27" s="287"/>
      <c r="H27" s="96"/>
      <c r="I27" s="289" t="e">
        <f t="shared" si="0"/>
        <v>#DIV/0!</v>
      </c>
      <c r="J27" s="298"/>
      <c r="K27" s="291">
        <f>IF(E27=0,0,VLOOKUP(E27,'Max Rent'!$F$4:$L$8,MATCH(C27+1,'Max Rent'!$G$2:$L$2)))</f>
        <v>0</v>
      </c>
      <c r="L27" s="299"/>
      <c r="M27" s="299"/>
      <c r="N27" s="300">
        <f t="shared" si="2"/>
        <v>0</v>
      </c>
      <c r="O27" s="301">
        <f t="shared" si="3"/>
        <v>0</v>
      </c>
      <c r="Q27" s="265">
        <f t="shared" si="4"/>
        <v>0</v>
      </c>
      <c r="R27" s="295" t="e">
        <f t="shared" si="1"/>
        <v>#DIV/0!</v>
      </c>
    </row>
    <row r="28" spans="1:21" s="265" customFormat="1" ht="15.75" thickBot="1">
      <c r="A28" s="232"/>
      <c r="B28" s="232"/>
      <c r="C28" s="296"/>
      <c r="D28" s="120"/>
      <c r="E28" s="297"/>
      <c r="F28" s="287"/>
      <c r="G28" s="287"/>
      <c r="H28" s="96"/>
      <c r="I28" s="289" t="e">
        <f t="shared" si="0"/>
        <v>#DIV/0!</v>
      </c>
      <c r="J28" s="298"/>
      <c r="K28" s="291">
        <f>IF(E28=0,0,VLOOKUP(E28,'Max Rent'!$F$4:$L$8,MATCH(C28+1,'Max Rent'!$G$2:$L$2)))</f>
        <v>0</v>
      </c>
      <c r="L28" s="299"/>
      <c r="M28" s="299"/>
      <c r="N28" s="300">
        <f t="shared" si="2"/>
        <v>0</v>
      </c>
      <c r="O28" s="301">
        <f t="shared" si="3"/>
        <v>0</v>
      </c>
      <c r="Q28" s="265">
        <f t="shared" si="4"/>
        <v>0</v>
      </c>
      <c r="R28" s="295" t="e">
        <f t="shared" si="1"/>
        <v>#DIV/0!</v>
      </c>
    </row>
    <row r="29" spans="1:21" s="265" customFormat="1" ht="15.75" thickBot="1">
      <c r="A29" s="232"/>
      <c r="B29" s="232"/>
      <c r="C29" s="296"/>
      <c r="D29" s="120"/>
      <c r="E29" s="297"/>
      <c r="F29" s="287"/>
      <c r="G29" s="287"/>
      <c r="H29" s="96"/>
      <c r="I29" s="289" t="e">
        <f t="shared" si="0"/>
        <v>#DIV/0!</v>
      </c>
      <c r="J29" s="298"/>
      <c r="K29" s="291">
        <f>IF(E29=0,0,VLOOKUP(E29,'Max Rent'!$F$4:$L$8,MATCH(C29+1,'Max Rent'!$G$2:$L$2)))</f>
        <v>0</v>
      </c>
      <c r="L29" s="299"/>
      <c r="M29" s="299"/>
      <c r="N29" s="300">
        <f t="shared" si="2"/>
        <v>0</v>
      </c>
      <c r="O29" s="301">
        <f t="shared" si="3"/>
        <v>0</v>
      </c>
      <c r="Q29" s="265">
        <f t="shared" si="4"/>
        <v>0</v>
      </c>
      <c r="R29" s="295" t="e">
        <f t="shared" si="1"/>
        <v>#DIV/0!</v>
      </c>
    </row>
    <row r="30" spans="1:21" s="265" customFormat="1" ht="15.75" thickBot="1">
      <c r="A30" s="232"/>
      <c r="B30" s="232"/>
      <c r="C30" s="296"/>
      <c r="D30" s="120"/>
      <c r="E30" s="297"/>
      <c r="F30" s="287"/>
      <c r="G30" s="287"/>
      <c r="H30" s="96"/>
      <c r="I30" s="289" t="e">
        <f t="shared" si="0"/>
        <v>#DIV/0!</v>
      </c>
      <c r="J30" s="298"/>
      <c r="K30" s="291">
        <f>IF(E30=0,0,VLOOKUP(E30,'Max Rent'!$F$4:$L$8,MATCH(C30+1,'Max Rent'!$G$2:$L$2)))</f>
        <v>0</v>
      </c>
      <c r="L30" s="299"/>
      <c r="M30" s="299"/>
      <c r="N30" s="300">
        <f t="shared" si="2"/>
        <v>0</v>
      </c>
      <c r="O30" s="301">
        <f t="shared" si="3"/>
        <v>0</v>
      </c>
      <c r="Q30" s="265">
        <f t="shared" si="4"/>
        <v>0</v>
      </c>
      <c r="R30" s="295" t="e">
        <f t="shared" si="1"/>
        <v>#DIV/0!</v>
      </c>
    </row>
    <row r="31" spans="1:21" s="265" customFormat="1" ht="15.75" thickBot="1">
      <c r="A31" s="232"/>
      <c r="B31" s="232"/>
      <c r="C31" s="296"/>
      <c r="D31" s="120"/>
      <c r="E31" s="297"/>
      <c r="F31" s="287"/>
      <c r="G31" s="287"/>
      <c r="H31" s="96"/>
      <c r="I31" s="289" t="e">
        <f t="shared" si="0"/>
        <v>#DIV/0!</v>
      </c>
      <c r="J31" s="298"/>
      <c r="K31" s="291">
        <f>IF(E31=0,0,VLOOKUP(E31,'Max Rent'!$F$4:$L$8,MATCH(C31+1,'Max Rent'!$G$2:$L$2)))</f>
        <v>0</v>
      </c>
      <c r="L31" s="299"/>
      <c r="M31" s="299"/>
      <c r="N31" s="300">
        <f t="shared" si="2"/>
        <v>0</v>
      </c>
      <c r="O31" s="301">
        <f t="shared" si="3"/>
        <v>0</v>
      </c>
      <c r="Q31" s="265">
        <f t="shared" si="4"/>
        <v>0</v>
      </c>
      <c r="R31" s="295" t="e">
        <f t="shared" si="1"/>
        <v>#DIV/0!</v>
      </c>
    </row>
    <row r="32" spans="1:21" s="265" customFormat="1" ht="15.75" thickBot="1">
      <c r="A32" s="232"/>
      <c r="B32" s="232"/>
      <c r="C32" s="296"/>
      <c r="D32" s="120"/>
      <c r="E32" s="297"/>
      <c r="F32" s="287"/>
      <c r="G32" s="287"/>
      <c r="H32" s="96"/>
      <c r="I32" s="289" t="e">
        <f t="shared" si="0"/>
        <v>#DIV/0!</v>
      </c>
      <c r="J32" s="298"/>
      <c r="K32" s="291">
        <f>IF(E32=0,0,VLOOKUP(E32,'Max Rent'!$F$4:$L$8,MATCH(C32+1,'Max Rent'!$G$2:$L$2)))</f>
        <v>0</v>
      </c>
      <c r="L32" s="299"/>
      <c r="M32" s="299"/>
      <c r="N32" s="300">
        <f t="shared" si="2"/>
        <v>0</v>
      </c>
      <c r="O32" s="301">
        <f t="shared" si="3"/>
        <v>0</v>
      </c>
      <c r="Q32" s="265">
        <f t="shared" si="4"/>
        <v>0</v>
      </c>
      <c r="R32" s="295" t="e">
        <f t="shared" si="1"/>
        <v>#DIV/0!</v>
      </c>
    </row>
    <row r="33" spans="1:18" s="265" customFormat="1" ht="15.75" thickBot="1">
      <c r="A33" s="232"/>
      <c r="B33" s="232"/>
      <c r="C33" s="296"/>
      <c r="D33" s="120"/>
      <c r="E33" s="297"/>
      <c r="F33" s="287"/>
      <c r="G33" s="287"/>
      <c r="H33" s="96"/>
      <c r="I33" s="289" t="e">
        <f t="shared" si="0"/>
        <v>#DIV/0!</v>
      </c>
      <c r="J33" s="298"/>
      <c r="K33" s="291">
        <f>IF(E33=0,0,VLOOKUP(E33,'Max Rent'!$F$4:$L$8,MATCH(C33+1,'Max Rent'!$G$2:$L$2)))</f>
        <v>0</v>
      </c>
      <c r="L33" s="299"/>
      <c r="M33" s="299"/>
      <c r="N33" s="300">
        <f t="shared" si="2"/>
        <v>0</v>
      </c>
      <c r="O33" s="301">
        <f t="shared" si="3"/>
        <v>0</v>
      </c>
      <c r="Q33" s="265">
        <f t="shared" si="4"/>
        <v>0</v>
      </c>
      <c r="R33" s="295" t="e">
        <f t="shared" si="1"/>
        <v>#DIV/0!</v>
      </c>
    </row>
    <row r="34" spans="1:18" s="265" customFormat="1" ht="15.75" thickBot="1">
      <c r="A34" s="232"/>
      <c r="B34" s="232"/>
      <c r="C34" s="296"/>
      <c r="D34" s="120"/>
      <c r="E34" s="297"/>
      <c r="F34" s="287"/>
      <c r="G34" s="287"/>
      <c r="H34" s="96"/>
      <c r="I34" s="289" t="e">
        <f t="shared" si="0"/>
        <v>#DIV/0!</v>
      </c>
      <c r="J34" s="298"/>
      <c r="K34" s="291">
        <f>IF(E34=0,0,VLOOKUP(E34,'Max Rent'!$F$4:$L$8,MATCH(C34+1,'Max Rent'!$G$2:$L$2)))</f>
        <v>0</v>
      </c>
      <c r="L34" s="299"/>
      <c r="M34" s="299"/>
      <c r="N34" s="300">
        <f t="shared" si="2"/>
        <v>0</v>
      </c>
      <c r="O34" s="301">
        <f t="shared" si="3"/>
        <v>0</v>
      </c>
      <c r="Q34" s="265">
        <f t="shared" si="4"/>
        <v>0</v>
      </c>
      <c r="R34" s="295" t="e">
        <f t="shared" si="1"/>
        <v>#DIV/0!</v>
      </c>
    </row>
    <row r="35" spans="1:18" s="265" customFormat="1" ht="15.75" thickBot="1">
      <c r="A35" s="232"/>
      <c r="B35" s="232"/>
      <c r="C35" s="296"/>
      <c r="D35" s="120"/>
      <c r="E35" s="297"/>
      <c r="F35" s="287"/>
      <c r="G35" s="287"/>
      <c r="H35" s="96"/>
      <c r="I35" s="289" t="e">
        <f t="shared" si="0"/>
        <v>#DIV/0!</v>
      </c>
      <c r="J35" s="298"/>
      <c r="K35" s="291">
        <f>IF(E35=0,0,VLOOKUP(E35,'Max Rent'!$F$4:$L$8,MATCH(C35+1,'Max Rent'!$G$2:$L$2)))</f>
        <v>0</v>
      </c>
      <c r="L35" s="299"/>
      <c r="M35" s="299"/>
      <c r="N35" s="300">
        <f t="shared" si="2"/>
        <v>0</v>
      </c>
      <c r="O35" s="301">
        <f t="shared" si="3"/>
        <v>0</v>
      </c>
      <c r="Q35" s="265">
        <f t="shared" si="4"/>
        <v>0</v>
      </c>
      <c r="R35" s="295" t="e">
        <f t="shared" si="1"/>
        <v>#DIV/0!</v>
      </c>
    </row>
    <row r="36" spans="1:18" s="265" customFormat="1" ht="15.75" thickBot="1">
      <c r="A36" s="232"/>
      <c r="B36" s="232"/>
      <c r="C36" s="296"/>
      <c r="D36" s="120"/>
      <c r="E36" s="297"/>
      <c r="F36" s="287"/>
      <c r="G36" s="287"/>
      <c r="H36" s="96"/>
      <c r="I36" s="289" t="e">
        <f t="shared" si="0"/>
        <v>#DIV/0!</v>
      </c>
      <c r="J36" s="298"/>
      <c r="K36" s="291">
        <f>IF(E36=0,0,VLOOKUP(E36,'Max Rent'!$F$4:$L$8,MATCH(C36+1,'Max Rent'!$G$2:$L$2)))</f>
        <v>0</v>
      </c>
      <c r="L36" s="299"/>
      <c r="M36" s="299"/>
      <c r="N36" s="300">
        <f t="shared" si="2"/>
        <v>0</v>
      </c>
      <c r="O36" s="301">
        <f t="shared" si="3"/>
        <v>0</v>
      </c>
      <c r="Q36" s="265">
        <f t="shared" si="4"/>
        <v>0</v>
      </c>
      <c r="R36" s="295" t="e">
        <f t="shared" si="1"/>
        <v>#DIV/0!</v>
      </c>
    </row>
    <row r="37" spans="1:18" s="265" customFormat="1" ht="15.75" thickBot="1">
      <c r="A37" s="232"/>
      <c r="B37" s="232"/>
      <c r="C37" s="296"/>
      <c r="D37" s="120"/>
      <c r="E37" s="297"/>
      <c r="F37" s="287"/>
      <c r="G37" s="287"/>
      <c r="H37" s="96"/>
      <c r="I37" s="289" t="e">
        <f t="shared" si="0"/>
        <v>#DIV/0!</v>
      </c>
      <c r="J37" s="298"/>
      <c r="K37" s="291">
        <f>IF(E37=0,0,VLOOKUP(E37,'Max Rent'!$F$4:$L$8,MATCH(C37+1,'Max Rent'!$G$2:$L$2)))</f>
        <v>0</v>
      </c>
      <c r="L37" s="299"/>
      <c r="M37" s="299"/>
      <c r="N37" s="300">
        <f t="shared" si="2"/>
        <v>0</v>
      </c>
      <c r="O37" s="301">
        <f t="shared" si="3"/>
        <v>0</v>
      </c>
      <c r="Q37" s="265">
        <f t="shared" si="4"/>
        <v>0</v>
      </c>
      <c r="R37" s="295" t="e">
        <f t="shared" si="1"/>
        <v>#DIV/0!</v>
      </c>
    </row>
    <row r="38" spans="1:18" s="265" customFormat="1" ht="15.75" thickBot="1">
      <c r="A38" s="232"/>
      <c r="B38" s="232"/>
      <c r="C38" s="296"/>
      <c r="D38" s="120"/>
      <c r="E38" s="297"/>
      <c r="F38" s="287"/>
      <c r="G38" s="287"/>
      <c r="H38" s="96"/>
      <c r="I38" s="289" t="e">
        <f t="shared" si="0"/>
        <v>#DIV/0!</v>
      </c>
      <c r="J38" s="298"/>
      <c r="K38" s="291">
        <f>IF(E38=0,0,VLOOKUP(E38,'Max Rent'!$F$4:$L$8,MATCH(C38+1,'Max Rent'!$G$2:$L$2)))</f>
        <v>0</v>
      </c>
      <c r="L38" s="299"/>
      <c r="M38" s="299"/>
      <c r="N38" s="300">
        <f t="shared" si="2"/>
        <v>0</v>
      </c>
      <c r="O38" s="301">
        <f t="shared" si="3"/>
        <v>0</v>
      </c>
      <c r="Q38" s="265">
        <f t="shared" si="4"/>
        <v>0</v>
      </c>
      <c r="R38" s="295" t="e">
        <f t="shared" si="1"/>
        <v>#DIV/0!</v>
      </c>
    </row>
    <row r="39" spans="1:18" s="265" customFormat="1" ht="15.75" thickBot="1">
      <c r="A39" s="232"/>
      <c r="B39" s="232"/>
      <c r="C39" s="296"/>
      <c r="D39" s="120"/>
      <c r="E39" s="297"/>
      <c r="F39" s="287"/>
      <c r="G39" s="287"/>
      <c r="H39" s="96"/>
      <c r="I39" s="289" t="e">
        <f t="shared" si="0"/>
        <v>#DIV/0!</v>
      </c>
      <c r="J39" s="298"/>
      <c r="K39" s="291">
        <f>IF(E39=0,0,VLOOKUP(E39,'Max Rent'!$F$4:$L$8,MATCH(C39+1,'Max Rent'!$G$2:$L$2)))</f>
        <v>0</v>
      </c>
      <c r="L39" s="299"/>
      <c r="M39" s="299"/>
      <c r="N39" s="300">
        <f t="shared" si="2"/>
        <v>0</v>
      </c>
      <c r="O39" s="301">
        <f t="shared" si="3"/>
        <v>0</v>
      </c>
      <c r="Q39" s="265">
        <f t="shared" si="4"/>
        <v>0</v>
      </c>
      <c r="R39" s="295" t="e">
        <f t="shared" si="1"/>
        <v>#DIV/0!</v>
      </c>
    </row>
    <row r="40" spans="1:18" s="265" customFormat="1" ht="15.75" thickBot="1">
      <c r="A40" s="232"/>
      <c r="B40" s="232"/>
      <c r="C40" s="296"/>
      <c r="D40" s="120"/>
      <c r="E40" s="297"/>
      <c r="F40" s="287"/>
      <c r="G40" s="287"/>
      <c r="H40" s="96"/>
      <c r="I40" s="289" t="e">
        <f t="shared" si="0"/>
        <v>#DIV/0!</v>
      </c>
      <c r="J40" s="298"/>
      <c r="K40" s="291">
        <f>IF(E40=0,0,VLOOKUP(E40,'Max Rent'!$F$4:$L$8,MATCH(C40+1,'Max Rent'!$G$2:$L$2)))</f>
        <v>0</v>
      </c>
      <c r="L40" s="299"/>
      <c r="M40" s="299"/>
      <c r="N40" s="300">
        <f t="shared" si="2"/>
        <v>0</v>
      </c>
      <c r="O40" s="301">
        <f t="shared" si="3"/>
        <v>0</v>
      </c>
      <c r="Q40" s="265">
        <f t="shared" si="4"/>
        <v>0</v>
      </c>
      <c r="R40" s="295" t="e">
        <f t="shared" si="1"/>
        <v>#DIV/0!</v>
      </c>
    </row>
    <row r="41" spans="1:18" s="265" customFormat="1" ht="15.75" thickBot="1">
      <c r="A41" s="232"/>
      <c r="B41" s="232"/>
      <c r="C41" s="296"/>
      <c r="D41" s="120"/>
      <c r="E41" s="297"/>
      <c r="F41" s="287"/>
      <c r="G41" s="287"/>
      <c r="H41" s="96"/>
      <c r="I41" s="289" t="e">
        <f t="shared" si="0"/>
        <v>#DIV/0!</v>
      </c>
      <c r="J41" s="298"/>
      <c r="K41" s="291">
        <f>IF(E41=0,0,VLOOKUP(E41,'Max Rent'!$F$4:$L$8,MATCH(C41+1,'Max Rent'!$G$2:$L$2)))</f>
        <v>0</v>
      </c>
      <c r="L41" s="299"/>
      <c r="M41" s="299"/>
      <c r="N41" s="300">
        <f t="shared" si="2"/>
        <v>0</v>
      </c>
      <c r="O41" s="301">
        <f t="shared" si="3"/>
        <v>0</v>
      </c>
      <c r="Q41" s="265">
        <f>H41*J41</f>
        <v>0</v>
      </c>
      <c r="R41" s="295" t="e">
        <f t="shared" si="1"/>
        <v>#DIV/0!</v>
      </c>
    </row>
    <row r="42" spans="1:18" s="265" customFormat="1" ht="15.75" thickBot="1">
      <c r="A42" s="232"/>
      <c r="B42" s="232"/>
      <c r="C42" s="296"/>
      <c r="D42" s="120"/>
      <c r="E42" s="297"/>
      <c r="F42" s="287"/>
      <c r="G42" s="287"/>
      <c r="H42" s="96"/>
      <c r="I42" s="289" t="e">
        <f t="shared" si="0"/>
        <v>#DIV/0!</v>
      </c>
      <c r="J42" s="298"/>
      <c r="K42" s="291">
        <f>IF(E42=0,0,VLOOKUP(E42,'Max Rent'!$F$4:$L$8,MATCH(C42+1,'Max Rent'!$G$2:$L$2)))</f>
        <v>0</v>
      </c>
      <c r="L42" s="299"/>
      <c r="M42" s="299"/>
      <c r="N42" s="300">
        <f t="shared" si="2"/>
        <v>0</v>
      </c>
      <c r="O42" s="301">
        <f t="shared" si="3"/>
        <v>0</v>
      </c>
      <c r="Q42" s="265">
        <f t="shared" si="4"/>
        <v>0</v>
      </c>
      <c r="R42" s="295" t="e">
        <f t="shared" si="1"/>
        <v>#DIV/0!</v>
      </c>
    </row>
    <row r="43" spans="1:18" s="265" customFormat="1" ht="15.75" thickBot="1">
      <c r="A43" s="232"/>
      <c r="B43" s="232"/>
      <c r="C43" s="296"/>
      <c r="D43" s="120"/>
      <c r="E43" s="297"/>
      <c r="F43" s="287"/>
      <c r="G43" s="287"/>
      <c r="H43" s="96"/>
      <c r="I43" s="289" t="e">
        <f t="shared" si="0"/>
        <v>#DIV/0!</v>
      </c>
      <c r="J43" s="298"/>
      <c r="K43" s="291">
        <f>IF(E43=0,0,VLOOKUP(E43,'Max Rent'!$F$4:$L$8,MATCH(C43+1,'Max Rent'!$G$2:$L$2)))</f>
        <v>0</v>
      </c>
      <c r="L43" s="299"/>
      <c r="M43" s="299"/>
      <c r="N43" s="300">
        <f t="shared" si="2"/>
        <v>0</v>
      </c>
      <c r="O43" s="301">
        <f t="shared" si="3"/>
        <v>0</v>
      </c>
      <c r="Q43" s="265">
        <f t="shared" si="4"/>
        <v>0</v>
      </c>
      <c r="R43" s="295" t="e">
        <f t="shared" si="1"/>
        <v>#DIV/0!</v>
      </c>
    </row>
    <row r="44" spans="1:18" s="265" customFormat="1" ht="15.75" thickBot="1">
      <c r="A44" s="232"/>
      <c r="B44" s="232"/>
      <c r="C44" s="296"/>
      <c r="D44" s="120"/>
      <c r="E44" s="297"/>
      <c r="F44" s="287"/>
      <c r="G44" s="287"/>
      <c r="H44" s="96"/>
      <c r="I44" s="289" t="e">
        <f t="shared" si="0"/>
        <v>#DIV/0!</v>
      </c>
      <c r="J44" s="298"/>
      <c r="K44" s="291">
        <f>IF(E44=0,0,VLOOKUP(E44,'Max Rent'!$F$4:$L$8,MATCH(C44+1,'Max Rent'!$G$2:$L$2)))</f>
        <v>0</v>
      </c>
      <c r="L44" s="299"/>
      <c r="M44" s="299"/>
      <c r="N44" s="300">
        <f t="shared" si="2"/>
        <v>0</v>
      </c>
      <c r="O44" s="301">
        <f t="shared" si="3"/>
        <v>0</v>
      </c>
      <c r="Q44" s="265">
        <f t="shared" si="4"/>
        <v>0</v>
      </c>
      <c r="R44" s="295" t="e">
        <f t="shared" si="1"/>
        <v>#DIV/0!</v>
      </c>
    </row>
    <row r="45" spans="1:18" s="265" customFormat="1" ht="15.75" thickBot="1">
      <c r="A45" s="232"/>
      <c r="B45" s="232"/>
      <c r="C45" s="296"/>
      <c r="D45" s="120"/>
      <c r="E45" s="297"/>
      <c r="F45" s="287"/>
      <c r="G45" s="287"/>
      <c r="H45" s="96"/>
      <c r="I45" s="289" t="e">
        <f t="shared" si="0"/>
        <v>#DIV/0!</v>
      </c>
      <c r="J45" s="298"/>
      <c r="K45" s="291">
        <f>IF(E45=0,0,VLOOKUP(E45,'Max Rent'!$F$4:$L$8,MATCH(C45+1,'Max Rent'!$G$2:$L$2)))</f>
        <v>0</v>
      </c>
      <c r="L45" s="299"/>
      <c r="M45" s="299"/>
      <c r="N45" s="300">
        <f t="shared" si="2"/>
        <v>0</v>
      </c>
      <c r="O45" s="301">
        <f t="shared" si="3"/>
        <v>0</v>
      </c>
      <c r="Q45" s="265">
        <f t="shared" si="4"/>
        <v>0</v>
      </c>
      <c r="R45" s="295" t="e">
        <f t="shared" si="1"/>
        <v>#DIV/0!</v>
      </c>
    </row>
    <row r="46" spans="1:18" s="265" customFormat="1" ht="15.75" thickBot="1">
      <c r="A46" s="232"/>
      <c r="B46" s="232"/>
      <c r="C46" s="296"/>
      <c r="D46" s="120"/>
      <c r="E46" s="297"/>
      <c r="F46" s="287"/>
      <c r="G46" s="287"/>
      <c r="H46" s="96"/>
      <c r="I46" s="289" t="e">
        <f t="shared" si="0"/>
        <v>#DIV/0!</v>
      </c>
      <c r="J46" s="298"/>
      <c r="K46" s="291">
        <f>IF(E46=0,0,VLOOKUP(E46,'Max Rent'!$F$4:$L$8,MATCH(C46+1,'Max Rent'!$G$2:$L$2)))</f>
        <v>0</v>
      </c>
      <c r="L46" s="299"/>
      <c r="M46" s="299"/>
      <c r="N46" s="300">
        <f t="shared" si="2"/>
        <v>0</v>
      </c>
      <c r="O46" s="301">
        <f t="shared" si="3"/>
        <v>0</v>
      </c>
      <c r="Q46" s="265">
        <f t="shared" si="4"/>
        <v>0</v>
      </c>
      <c r="R46" s="295" t="e">
        <f t="shared" si="1"/>
        <v>#DIV/0!</v>
      </c>
    </row>
    <row r="47" spans="1:18" s="265" customFormat="1" ht="15.75" thickBot="1">
      <c r="A47" s="232"/>
      <c r="B47" s="232"/>
      <c r="C47" s="296"/>
      <c r="D47" s="120"/>
      <c r="E47" s="297"/>
      <c r="F47" s="287"/>
      <c r="G47" s="287"/>
      <c r="H47" s="96"/>
      <c r="I47" s="289" t="e">
        <f t="shared" si="0"/>
        <v>#DIV/0!</v>
      </c>
      <c r="J47" s="298"/>
      <c r="K47" s="291">
        <f>IF(E47=0,0,VLOOKUP(E47,'Max Rent'!$F$4:$L$8,MATCH(C47+1,'Max Rent'!$G$2:$L$2)))</f>
        <v>0</v>
      </c>
      <c r="L47" s="299"/>
      <c r="M47" s="299"/>
      <c r="N47" s="300">
        <f t="shared" si="2"/>
        <v>0</v>
      </c>
      <c r="O47" s="301">
        <f t="shared" si="3"/>
        <v>0</v>
      </c>
      <c r="Q47" s="265">
        <f t="shared" si="4"/>
        <v>0</v>
      </c>
      <c r="R47" s="295" t="e">
        <f t="shared" si="1"/>
        <v>#DIV/0!</v>
      </c>
    </row>
    <row r="48" spans="1:18" s="265" customFormat="1" ht="15.75" thickBot="1">
      <c r="A48" s="232"/>
      <c r="B48" s="232"/>
      <c r="C48" s="296"/>
      <c r="D48" s="120"/>
      <c r="E48" s="297"/>
      <c r="F48" s="287"/>
      <c r="G48" s="287"/>
      <c r="H48" s="96"/>
      <c r="I48" s="289" t="e">
        <f t="shared" si="0"/>
        <v>#DIV/0!</v>
      </c>
      <c r="J48" s="298"/>
      <c r="K48" s="291">
        <f>IF(E48=0,0,VLOOKUP(E48,'Max Rent'!$F$4:$L$8,MATCH(C48+1,'Max Rent'!$G$2:$L$2)))</f>
        <v>0</v>
      </c>
      <c r="L48" s="299"/>
      <c r="M48" s="299"/>
      <c r="N48" s="300">
        <f t="shared" ref="N48" si="5">K48+L48+M48</f>
        <v>0</v>
      </c>
      <c r="O48" s="301">
        <f t="shared" ref="O48" si="6">H48*N48</f>
        <v>0</v>
      </c>
      <c r="Q48" s="265">
        <f t="shared" si="4"/>
        <v>0</v>
      </c>
      <c r="R48" s="295" t="e">
        <f t="shared" si="1"/>
        <v>#DIV/0!</v>
      </c>
    </row>
    <row r="49" spans="1:18" s="265" customFormat="1" ht="15.75" thickBot="1">
      <c r="A49" s="232"/>
      <c r="B49" s="232"/>
      <c r="C49" s="296"/>
      <c r="D49" s="120"/>
      <c r="E49" s="297"/>
      <c r="F49" s="287"/>
      <c r="G49" s="287"/>
      <c r="H49" s="96"/>
      <c r="I49" s="289" t="e">
        <f t="shared" si="0"/>
        <v>#DIV/0!</v>
      </c>
      <c r="J49" s="298"/>
      <c r="K49" s="291">
        <f>IF(E49=0,0,VLOOKUP(E49,'Max Rent'!$F$4:$L$8,MATCH(C49+1,'Max Rent'!$G$2:$L$2)))</f>
        <v>0</v>
      </c>
      <c r="L49" s="299"/>
      <c r="M49" s="299"/>
      <c r="N49" s="300">
        <f t="shared" si="2"/>
        <v>0</v>
      </c>
      <c r="O49" s="301">
        <f t="shared" si="3"/>
        <v>0</v>
      </c>
      <c r="Q49" s="265">
        <f t="shared" si="4"/>
        <v>0</v>
      </c>
      <c r="R49" s="295" t="e">
        <f t="shared" si="1"/>
        <v>#DIV/0!</v>
      </c>
    </row>
    <row r="50" spans="1:18" s="265" customFormat="1" ht="15.75" thickBot="1">
      <c r="A50" s="232"/>
      <c r="B50" s="232"/>
      <c r="C50" s="296"/>
      <c r="D50" s="120"/>
      <c r="E50" s="297"/>
      <c r="F50" s="287"/>
      <c r="G50" s="287"/>
      <c r="H50" s="96"/>
      <c r="I50" s="289" t="e">
        <f t="shared" si="0"/>
        <v>#DIV/0!</v>
      </c>
      <c r="J50" s="298"/>
      <c r="K50" s="291">
        <f>IF(E50=0,0,VLOOKUP(E50,'Max Rent'!$F$4:$L$8,MATCH(C50+1,'Max Rent'!$G$2:$L$2)))</f>
        <v>0</v>
      </c>
      <c r="L50" s="299"/>
      <c r="M50" s="299"/>
      <c r="N50" s="300">
        <f t="shared" si="2"/>
        <v>0</v>
      </c>
      <c r="O50" s="301">
        <f t="shared" si="3"/>
        <v>0</v>
      </c>
      <c r="Q50" s="265">
        <f t="shared" si="4"/>
        <v>0</v>
      </c>
      <c r="R50" s="295" t="e">
        <f t="shared" si="1"/>
        <v>#DIV/0!</v>
      </c>
    </row>
    <row r="51" spans="1:18" s="265" customFormat="1" ht="15.75" thickBot="1">
      <c r="A51" s="232"/>
      <c r="B51" s="232"/>
      <c r="C51" s="296"/>
      <c r="D51" s="120"/>
      <c r="E51" s="297"/>
      <c r="F51" s="287"/>
      <c r="G51" s="287"/>
      <c r="H51" s="96"/>
      <c r="I51" s="289" t="e">
        <f t="shared" si="0"/>
        <v>#DIV/0!</v>
      </c>
      <c r="J51" s="298"/>
      <c r="K51" s="291">
        <f>IF(E51=0,0,VLOOKUP(E51,'Max Rent'!$F$4:$L$8,MATCH(C51+1,'Max Rent'!$G$2:$L$2)))</f>
        <v>0</v>
      </c>
      <c r="L51" s="299"/>
      <c r="M51" s="299"/>
      <c r="N51" s="300">
        <f t="shared" si="2"/>
        <v>0</v>
      </c>
      <c r="O51" s="301">
        <f t="shared" si="3"/>
        <v>0</v>
      </c>
      <c r="Q51" s="265">
        <f t="shared" si="4"/>
        <v>0</v>
      </c>
      <c r="R51" s="295" t="e">
        <f t="shared" si="1"/>
        <v>#DIV/0!</v>
      </c>
    </row>
    <row r="52" spans="1:18" s="265" customFormat="1" ht="15.75" thickBot="1">
      <c r="A52" s="232"/>
      <c r="B52" s="232"/>
      <c r="C52" s="296"/>
      <c r="D52" s="120"/>
      <c r="E52" s="297"/>
      <c r="F52" s="287"/>
      <c r="G52" s="287"/>
      <c r="H52" s="96"/>
      <c r="I52" s="289" t="e">
        <f t="shared" si="0"/>
        <v>#DIV/0!</v>
      </c>
      <c r="J52" s="298"/>
      <c r="K52" s="291">
        <f>IF(E52=0,0,VLOOKUP(E52,'Max Rent'!$F$4:$L$8,MATCH(C52+1,'Max Rent'!$G$2:$L$2)))</f>
        <v>0</v>
      </c>
      <c r="L52" s="299"/>
      <c r="M52" s="299"/>
      <c r="N52" s="300">
        <f t="shared" si="2"/>
        <v>0</v>
      </c>
      <c r="O52" s="301">
        <f t="shared" si="3"/>
        <v>0</v>
      </c>
      <c r="Q52" s="265">
        <f t="shared" si="4"/>
        <v>0</v>
      </c>
      <c r="R52" s="295" t="e">
        <f t="shared" si="1"/>
        <v>#DIV/0!</v>
      </c>
    </row>
    <row r="53" spans="1:18" s="265" customFormat="1" ht="15.75" thickBot="1">
      <c r="A53" s="232"/>
      <c r="B53" s="232"/>
      <c r="C53" s="296"/>
      <c r="D53" s="120"/>
      <c r="E53" s="297"/>
      <c r="F53" s="287"/>
      <c r="G53" s="287"/>
      <c r="H53" s="96"/>
      <c r="I53" s="289" t="e">
        <f t="shared" si="0"/>
        <v>#DIV/0!</v>
      </c>
      <c r="J53" s="298"/>
      <c r="K53" s="291">
        <f>IF(E53=0,0,VLOOKUP(E53,'Max Rent'!$F$4:$L$8,MATCH(C53+1,'Max Rent'!$G$2:$L$2)))</f>
        <v>0</v>
      </c>
      <c r="L53" s="299"/>
      <c r="M53" s="299"/>
      <c r="N53" s="300">
        <f t="shared" si="2"/>
        <v>0</v>
      </c>
      <c r="O53" s="302">
        <f t="shared" si="3"/>
        <v>0</v>
      </c>
      <c r="Q53" s="265">
        <f t="shared" si="4"/>
        <v>0</v>
      </c>
      <c r="R53" s="295" t="e">
        <f t="shared" si="1"/>
        <v>#DIV/0!</v>
      </c>
    </row>
    <row r="54" spans="1:18" s="265" customFormat="1" ht="15.75" thickBot="1">
      <c r="A54" s="232"/>
      <c r="B54" s="232"/>
      <c r="C54" s="296"/>
      <c r="D54" s="120"/>
      <c r="E54" s="297"/>
      <c r="F54" s="287"/>
      <c r="G54" s="287"/>
      <c r="H54" s="96"/>
      <c r="I54" s="289" t="e">
        <f t="shared" si="0"/>
        <v>#DIV/0!</v>
      </c>
      <c r="J54" s="298"/>
      <c r="K54" s="291">
        <f>IF(E54=0,0,VLOOKUP(E54,'Max Rent'!$F$4:$L$8,MATCH(C54+1,'Max Rent'!$G$2:$L$2)))</f>
        <v>0</v>
      </c>
      <c r="L54" s="299"/>
      <c r="M54" s="299"/>
      <c r="N54" s="300">
        <f t="shared" si="2"/>
        <v>0</v>
      </c>
      <c r="O54" s="301">
        <f t="shared" si="3"/>
        <v>0</v>
      </c>
      <c r="Q54" s="265">
        <f t="shared" si="4"/>
        <v>0</v>
      </c>
      <c r="R54" s="295" t="e">
        <f t="shared" si="1"/>
        <v>#DIV/0!</v>
      </c>
    </row>
    <row r="55" spans="1:18" s="265" customFormat="1" ht="15.75" thickBot="1">
      <c r="A55" s="232"/>
      <c r="B55" s="232"/>
      <c r="C55" s="296"/>
      <c r="D55" s="120"/>
      <c r="E55" s="297"/>
      <c r="F55" s="287"/>
      <c r="G55" s="287"/>
      <c r="H55" s="96"/>
      <c r="I55" s="289" t="e">
        <f t="shared" si="0"/>
        <v>#DIV/0!</v>
      </c>
      <c r="J55" s="298"/>
      <c r="K55" s="291">
        <f>IF(E55=0,0,VLOOKUP(E55,'Max Rent'!$F$4:$L$8,MATCH(C55+1,'Max Rent'!$G$2:$L$2)))</f>
        <v>0</v>
      </c>
      <c r="L55" s="299"/>
      <c r="M55" s="299"/>
      <c r="N55" s="300">
        <f t="shared" si="2"/>
        <v>0</v>
      </c>
      <c r="O55" s="301">
        <f t="shared" si="3"/>
        <v>0</v>
      </c>
      <c r="Q55" s="265">
        <f t="shared" si="4"/>
        <v>0</v>
      </c>
      <c r="R55" s="295" t="e">
        <f t="shared" si="1"/>
        <v>#DIV/0!</v>
      </c>
    </row>
    <row r="56" spans="1:18" s="265" customFormat="1" ht="15.75" thickBot="1">
      <c r="A56" s="232"/>
      <c r="B56" s="232"/>
      <c r="C56" s="296"/>
      <c r="D56" s="120"/>
      <c r="E56" s="297"/>
      <c r="F56" s="287"/>
      <c r="G56" s="287"/>
      <c r="H56" s="96"/>
      <c r="I56" s="289" t="e">
        <f t="shared" si="0"/>
        <v>#DIV/0!</v>
      </c>
      <c r="J56" s="298"/>
      <c r="K56" s="291">
        <f>IF(E56=0,0,VLOOKUP(E56,'Max Rent'!$F$4:$L$8,MATCH(C56+1,'Max Rent'!$G$2:$L$2)))</f>
        <v>0</v>
      </c>
      <c r="L56" s="299"/>
      <c r="M56" s="299"/>
      <c r="N56" s="300">
        <f t="shared" si="2"/>
        <v>0</v>
      </c>
      <c r="O56" s="301">
        <f t="shared" si="3"/>
        <v>0</v>
      </c>
      <c r="Q56" s="265">
        <f t="shared" si="4"/>
        <v>0</v>
      </c>
      <c r="R56" s="295" t="e">
        <f t="shared" si="1"/>
        <v>#DIV/0!</v>
      </c>
    </row>
    <row r="57" spans="1:18" s="265" customFormat="1" ht="15.75" thickBot="1">
      <c r="A57" s="232"/>
      <c r="B57" s="232"/>
      <c r="C57" s="296"/>
      <c r="D57" s="120"/>
      <c r="E57" s="297"/>
      <c r="F57" s="287"/>
      <c r="G57" s="287"/>
      <c r="H57" s="96"/>
      <c r="I57" s="289" t="e">
        <f t="shared" si="0"/>
        <v>#DIV/0!</v>
      </c>
      <c r="J57" s="298"/>
      <c r="K57" s="291">
        <f>IF(E57=0,0,VLOOKUP(E57,'Max Rent'!$F$4:$L$8,MATCH(C57+1,'Max Rent'!$G$2:$L$2)))</f>
        <v>0</v>
      </c>
      <c r="L57" s="299"/>
      <c r="M57" s="299"/>
      <c r="N57" s="300">
        <f t="shared" si="2"/>
        <v>0</v>
      </c>
      <c r="O57" s="301">
        <f t="shared" si="3"/>
        <v>0</v>
      </c>
      <c r="Q57" s="265">
        <f t="shared" si="4"/>
        <v>0</v>
      </c>
      <c r="R57" s="295" t="e">
        <f t="shared" si="1"/>
        <v>#DIV/0!</v>
      </c>
    </row>
    <row r="58" spans="1:18" s="265" customFormat="1" ht="15.75" thickBot="1">
      <c r="A58" s="232"/>
      <c r="B58" s="232"/>
      <c r="C58" s="296"/>
      <c r="D58" s="120"/>
      <c r="E58" s="297"/>
      <c r="F58" s="287"/>
      <c r="G58" s="287"/>
      <c r="H58" s="96"/>
      <c r="I58" s="289" t="e">
        <f t="shared" si="0"/>
        <v>#DIV/0!</v>
      </c>
      <c r="J58" s="298"/>
      <c r="K58" s="291">
        <f>IF(E58=0,0,VLOOKUP(E58,'Max Rent'!$F$4:$L$8,MATCH(C58+1,'Max Rent'!$G$2:$L$2)))</f>
        <v>0</v>
      </c>
      <c r="L58" s="299"/>
      <c r="M58" s="299"/>
      <c r="N58" s="300">
        <f t="shared" si="2"/>
        <v>0</v>
      </c>
      <c r="O58" s="301">
        <f t="shared" si="3"/>
        <v>0</v>
      </c>
      <c r="Q58" s="265">
        <f t="shared" si="4"/>
        <v>0</v>
      </c>
      <c r="R58" s="295" t="e">
        <f t="shared" si="1"/>
        <v>#DIV/0!</v>
      </c>
    </row>
    <row r="59" spans="1:18" s="265" customFormat="1" ht="15.75" thickBot="1">
      <c r="A59" s="232"/>
      <c r="B59" s="232"/>
      <c r="C59" s="296"/>
      <c r="D59" s="120"/>
      <c r="E59" s="297"/>
      <c r="F59" s="287"/>
      <c r="G59" s="287"/>
      <c r="H59" s="96"/>
      <c r="I59" s="289" t="e">
        <f t="shared" si="0"/>
        <v>#DIV/0!</v>
      </c>
      <c r="J59" s="298"/>
      <c r="K59" s="291">
        <f>IF(E59=0,0,VLOOKUP(E59,'Max Rent'!$F$4:$L$8,MATCH(C59+1,'Max Rent'!$G$2:$L$2)))</f>
        <v>0</v>
      </c>
      <c r="L59" s="299"/>
      <c r="M59" s="299"/>
      <c r="N59" s="300">
        <f t="shared" si="2"/>
        <v>0</v>
      </c>
      <c r="O59" s="301">
        <f t="shared" si="3"/>
        <v>0</v>
      </c>
      <c r="Q59" s="265">
        <f t="shared" si="4"/>
        <v>0</v>
      </c>
      <c r="R59" s="295" t="e">
        <f t="shared" si="1"/>
        <v>#DIV/0!</v>
      </c>
    </row>
    <row r="60" spans="1:18" s="265" customFormat="1" ht="15.75" thickBot="1">
      <c r="A60" s="232"/>
      <c r="B60" s="232"/>
      <c r="C60" s="296"/>
      <c r="D60" s="120"/>
      <c r="E60" s="297"/>
      <c r="F60" s="287"/>
      <c r="G60" s="287"/>
      <c r="H60" s="303"/>
      <c r="I60" s="289" t="e">
        <f t="shared" si="0"/>
        <v>#DIV/0!</v>
      </c>
      <c r="J60" s="304"/>
      <c r="K60" s="291">
        <f>IF(E60=0,0,VLOOKUP(E60,'Max Rent'!$F$4:$L$8,MATCH(C60+1,'Max Rent'!$G$2:$L$2)))</f>
        <v>0</v>
      </c>
      <c r="L60" s="305"/>
      <c r="M60" s="305"/>
      <c r="N60" s="306">
        <f t="shared" si="2"/>
        <v>0</v>
      </c>
      <c r="O60" s="307">
        <f t="shared" si="3"/>
        <v>0</v>
      </c>
      <c r="Q60" s="265">
        <f t="shared" si="4"/>
        <v>0</v>
      </c>
      <c r="R60" s="295" t="e">
        <f t="shared" si="1"/>
        <v>#DIV/0!</v>
      </c>
    </row>
    <row r="61" spans="1:18" s="265" customFormat="1" ht="15">
      <c r="A61" s="232"/>
      <c r="B61" s="232"/>
      <c r="C61" s="308"/>
      <c r="D61" s="159"/>
      <c r="E61" s="309" t="s">
        <v>146</v>
      </c>
      <c r="F61" s="794"/>
      <c r="G61" s="795"/>
      <c r="H61" s="310"/>
      <c r="I61" s="289" t="e">
        <f t="shared" si="0"/>
        <v>#DIV/0!</v>
      </c>
      <c r="J61" s="311"/>
      <c r="K61" s="312"/>
      <c r="L61" s="312"/>
      <c r="M61" s="312"/>
      <c r="N61" s="312">
        <f t="shared" si="2"/>
        <v>0</v>
      </c>
      <c r="O61" s="313">
        <f t="shared" si="3"/>
        <v>0</v>
      </c>
      <c r="Q61" s="265">
        <f t="shared" si="4"/>
        <v>0</v>
      </c>
    </row>
    <row r="62" spans="1:18" s="265" customFormat="1" ht="15.75" thickBot="1">
      <c r="A62" s="232"/>
      <c r="B62" s="232"/>
      <c r="C62" s="791"/>
      <c r="D62" s="792"/>
      <c r="E62" s="792"/>
      <c r="F62" s="792"/>
      <c r="G62" s="793"/>
      <c r="H62" s="314">
        <f>SUM(H13:H61)</f>
        <v>0</v>
      </c>
      <c r="I62" s="315" t="e">
        <f>SUM(I13:I61)</f>
        <v>#DIV/0!</v>
      </c>
      <c r="J62" s="316"/>
      <c r="K62" s="317"/>
      <c r="L62" s="317"/>
      <c r="M62" s="317"/>
      <c r="N62" s="318"/>
      <c r="O62" s="301">
        <f>SUM(O13:O61)</f>
        <v>0</v>
      </c>
    </row>
    <row r="63" spans="1:18" s="265" customFormat="1" ht="17.100000000000001" customHeight="1" thickBot="1">
      <c r="A63" s="232"/>
      <c r="B63" s="232"/>
      <c r="C63" s="319" t="s">
        <v>459</v>
      </c>
      <c r="D63" s="319"/>
      <c r="E63" s="319"/>
      <c r="F63" s="319"/>
      <c r="G63" s="799"/>
      <c r="H63" s="800"/>
      <c r="I63" s="800"/>
      <c r="J63" s="801"/>
      <c r="K63" s="320" t="s">
        <v>160</v>
      </c>
      <c r="L63" s="321"/>
      <c r="M63" s="322" t="s">
        <v>157</v>
      </c>
      <c r="N63" s="323" t="s">
        <v>158</v>
      </c>
      <c r="O63" s="324">
        <f>H62*L63</f>
        <v>0</v>
      </c>
    </row>
    <row r="64" spans="1:18" s="265" customFormat="1" ht="17.100000000000001" customHeight="1" thickBot="1">
      <c r="A64" s="232"/>
      <c r="B64" s="232"/>
      <c r="C64" s="319" t="s">
        <v>149</v>
      </c>
      <c r="D64" s="319"/>
      <c r="E64" s="319"/>
      <c r="F64" s="319"/>
      <c r="G64" s="319"/>
      <c r="H64" s="325"/>
      <c r="I64" s="326"/>
      <c r="J64" s="319" t="s">
        <v>147</v>
      </c>
      <c r="K64" s="327"/>
      <c r="L64" s="327"/>
      <c r="M64" s="327"/>
      <c r="N64" s="323" t="s">
        <v>159</v>
      </c>
      <c r="O64" s="328">
        <f>(O62+O63)*-I64</f>
        <v>0</v>
      </c>
    </row>
    <row r="65" spans="1:16" s="265" customFormat="1" ht="17.100000000000001" customHeight="1" thickBot="1">
      <c r="A65" s="232"/>
      <c r="B65" s="232"/>
      <c r="C65" s="319" t="s">
        <v>148</v>
      </c>
      <c r="D65" s="319"/>
      <c r="E65" s="799"/>
      <c r="F65" s="800"/>
      <c r="G65" s="800"/>
      <c r="H65" s="800"/>
      <c r="I65" s="800"/>
      <c r="J65" s="800"/>
      <c r="K65" s="800"/>
      <c r="L65" s="800"/>
      <c r="M65" s="801"/>
      <c r="N65" s="331" t="s">
        <v>159</v>
      </c>
      <c r="O65" s="329"/>
    </row>
    <row r="66" spans="1:16" s="265" customFormat="1" ht="17.100000000000001" customHeight="1">
      <c r="C66" s="330" t="s">
        <v>150</v>
      </c>
      <c r="D66" s="319"/>
      <c r="E66" s="319"/>
      <c r="F66" s="319"/>
      <c r="G66" s="319"/>
      <c r="H66" s="319"/>
      <c r="I66" s="319"/>
      <c r="J66" s="319"/>
      <c r="K66" s="319"/>
      <c r="L66" s="319"/>
      <c r="M66" s="327"/>
      <c r="N66" s="331" t="s">
        <v>160</v>
      </c>
      <c r="O66" s="324">
        <f>O62+O63+O64+O65</f>
        <v>0</v>
      </c>
    </row>
    <row r="67" spans="1:16" s="265" customFormat="1" ht="17.100000000000001" customHeight="1" thickBot="1">
      <c r="C67" s="330" t="s">
        <v>151</v>
      </c>
      <c r="D67" s="319"/>
      <c r="E67" s="319"/>
      <c r="F67" s="319"/>
      <c r="G67" s="319"/>
      <c r="H67" s="319"/>
      <c r="I67" s="319"/>
      <c r="J67" s="319"/>
      <c r="K67" s="319"/>
      <c r="L67" s="319"/>
      <c r="M67" s="319"/>
      <c r="N67" s="331"/>
      <c r="O67" s="332">
        <f>O66*12</f>
        <v>0</v>
      </c>
    </row>
    <row r="68" spans="1:16" s="265" customFormat="1" ht="17.100000000000001" customHeight="1">
      <c r="C68" s="319" t="s">
        <v>152</v>
      </c>
      <c r="D68" s="319"/>
      <c r="E68" s="319"/>
      <c r="F68" s="319"/>
      <c r="G68" s="319"/>
      <c r="H68" s="319"/>
      <c r="I68" s="319"/>
      <c r="J68" s="333" t="e">
        <f>'5'!N41</f>
        <v>#DIV/0!</v>
      </c>
      <c r="K68" s="319" t="s">
        <v>156</v>
      </c>
      <c r="L68" s="319"/>
      <c r="M68" s="319"/>
      <c r="N68" s="331" t="s">
        <v>159</v>
      </c>
      <c r="O68" s="332" t="e">
        <f>-J68*H62</f>
        <v>#DIV/0!</v>
      </c>
    </row>
    <row r="69" spans="1:16" s="265" customFormat="1" ht="17.100000000000001" customHeight="1" thickBot="1">
      <c r="C69" s="319" t="s">
        <v>153</v>
      </c>
      <c r="D69" s="319"/>
      <c r="E69" s="319"/>
      <c r="F69" s="319"/>
      <c r="G69" s="319"/>
      <c r="H69" s="319"/>
      <c r="I69" s="319"/>
      <c r="J69" s="334">
        <f>'5'!G42</f>
        <v>0</v>
      </c>
      <c r="K69" s="319" t="s">
        <v>156</v>
      </c>
      <c r="L69" s="319"/>
      <c r="M69" s="319"/>
      <c r="N69" s="331" t="s">
        <v>159</v>
      </c>
      <c r="O69" s="335">
        <f>-J69*H62</f>
        <v>0</v>
      </c>
    </row>
    <row r="70" spans="1:16" s="265" customFormat="1" ht="17.100000000000001" customHeight="1" thickTop="1" thickBot="1">
      <c r="C70" s="336" t="s">
        <v>154</v>
      </c>
      <c r="D70" s="337"/>
      <c r="E70" s="337"/>
      <c r="F70" s="337"/>
      <c r="G70" s="337"/>
      <c r="H70" s="337"/>
      <c r="I70" s="337"/>
      <c r="J70" s="337"/>
      <c r="K70" s="337"/>
      <c r="L70" s="337"/>
      <c r="M70" s="337"/>
      <c r="N70" s="338"/>
      <c r="O70" s="339" t="e">
        <f>O67+O68+O69</f>
        <v>#DIV/0!</v>
      </c>
      <c r="P70" s="340"/>
    </row>
    <row r="71" spans="1:16" s="265" customFormat="1" ht="2.1" customHeight="1" thickTop="1" thickBot="1">
      <c r="C71" s="319"/>
      <c r="D71" s="319"/>
      <c r="E71" s="319"/>
      <c r="F71" s="319"/>
      <c r="G71" s="319"/>
      <c r="H71" s="319"/>
      <c r="I71" s="319"/>
      <c r="J71" s="319"/>
      <c r="K71" s="319"/>
      <c r="L71" s="319"/>
      <c r="M71" s="319"/>
      <c r="N71" s="319"/>
      <c r="O71" s="149"/>
      <c r="P71" s="341"/>
    </row>
    <row r="72" spans="1:16" s="265" customFormat="1" ht="2.1" customHeight="1" thickBot="1">
      <c r="C72" s="342"/>
      <c r="D72" s="343"/>
      <c r="E72" s="343"/>
      <c r="F72" s="343"/>
      <c r="G72" s="343"/>
      <c r="H72" s="343"/>
      <c r="I72" s="343"/>
      <c r="J72" s="343"/>
      <c r="K72" s="343"/>
      <c r="L72" s="343"/>
      <c r="M72" s="343"/>
      <c r="N72" s="344"/>
      <c r="O72" s="345"/>
      <c r="P72" s="341"/>
    </row>
    <row r="73" spans="1:16" s="265" customFormat="1" ht="17.100000000000001" customHeight="1" thickTop="1" thickBot="1">
      <c r="C73" s="336" t="s">
        <v>155</v>
      </c>
      <c r="D73" s="337"/>
      <c r="E73" s="337"/>
      <c r="F73" s="337"/>
      <c r="G73" s="337"/>
      <c r="H73" s="337"/>
      <c r="I73" s="337"/>
      <c r="J73" s="337"/>
      <c r="K73" s="337"/>
      <c r="L73" s="337"/>
      <c r="M73" s="337"/>
      <c r="N73" s="337"/>
      <c r="O73" s="346">
        <f>SUM(Q13:Q60)</f>
        <v>0</v>
      </c>
      <c r="P73" s="341"/>
    </row>
    <row r="74" spans="1:16" ht="1.1499999999999999" customHeight="1" thickTop="1" thickBot="1">
      <c r="C74" s="259"/>
      <c r="D74" s="259"/>
      <c r="E74" s="259"/>
      <c r="F74" s="259"/>
      <c r="G74" s="259"/>
      <c r="H74" s="259"/>
      <c r="I74" s="259"/>
      <c r="J74" s="259"/>
      <c r="K74" s="259"/>
      <c r="L74" s="259"/>
      <c r="M74" s="259"/>
      <c r="N74" s="259"/>
      <c r="O74" s="259"/>
      <c r="P74" s="259"/>
    </row>
    <row r="75" spans="1:16" ht="15" customHeight="1">
      <c r="C75" s="260"/>
      <c r="D75" s="260"/>
      <c r="E75" s="260"/>
      <c r="F75" s="260"/>
      <c r="G75" s="260"/>
      <c r="H75" s="260"/>
      <c r="I75" s="260"/>
      <c r="J75" s="260"/>
      <c r="K75" s="260"/>
      <c r="L75" s="260"/>
      <c r="M75" s="260"/>
      <c r="N75" s="260"/>
      <c r="O75" s="260"/>
    </row>
  </sheetData>
  <sheetProtection algorithmName="SHA-512" hashValue="Arq+6O9cJnrV1AfYnjo4jhTbsmitKus8EwMJ5eal6SJUtt/eh3vQmvKVEu3uvvPA1yMx3bxEVxCyTwpzXbB9RQ==" saltValue="x9EAId+yEiZZg4vYQxJSIA==" spinCount="100000" sheet="1" selectLockedCells="1"/>
  <mergeCells count="17">
    <mergeCell ref="C3:D3"/>
    <mergeCell ref="C2:D2"/>
    <mergeCell ref="G63:J63"/>
    <mergeCell ref="E65:M65"/>
    <mergeCell ref="E1:M1"/>
    <mergeCell ref="N1:O1"/>
    <mergeCell ref="E2:M2"/>
    <mergeCell ref="N2:O2"/>
    <mergeCell ref="E3:M3"/>
    <mergeCell ref="N3:O3"/>
    <mergeCell ref="N5:O5"/>
    <mergeCell ref="C11:D11"/>
    <mergeCell ref="C5:D5"/>
    <mergeCell ref="C62:G62"/>
    <mergeCell ref="F61:G61"/>
    <mergeCell ref="E5:L5"/>
    <mergeCell ref="C8:D8"/>
  </mergeCells>
  <printOptions horizontalCentered="1"/>
  <pageMargins left="0.25" right="0.25" top="0.75" bottom="0.25" header="0.3" footer="0.3"/>
  <pageSetup scale="5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321" r:id="rId4" name="Drop Down 105">
              <controlPr defaultSize="0" autoLine="0" autoPict="0">
                <anchor moveWithCells="1">
                  <from>
                    <xdr:col>13</xdr:col>
                    <xdr:colOff>19050</xdr:colOff>
                    <xdr:row>7</xdr:row>
                    <xdr:rowOff>0</xdr:rowOff>
                  </from>
                  <to>
                    <xdr:col>14</xdr:col>
                    <xdr:colOff>781050</xdr:colOff>
                    <xdr:row>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0"/>
  <sheetViews>
    <sheetView showGridLines="0" showRowColHeaders="0" topLeftCell="B1" zoomScaleNormal="100" workbookViewId="0">
      <pane xSplit="1" ySplit="10" topLeftCell="C11" activePane="bottomRight" state="frozen"/>
      <selection activeCell="O70" activeCellId="2" sqref="J68 O67 O70"/>
      <selection pane="topRight" activeCell="O70" activeCellId="2" sqref="J68 O67 O70"/>
      <selection pane="bottomLeft" activeCell="O70" activeCellId="2" sqref="J68 O67 O70"/>
      <selection pane="bottomRight" activeCell="K20" sqref="K20"/>
    </sheetView>
  </sheetViews>
  <sheetFormatPr defaultColWidth="8.85546875" defaultRowHeight="15"/>
  <cols>
    <col min="1" max="1" width="0.85546875" style="69" hidden="1" customWidth="1"/>
    <col min="2" max="2" width="14.42578125" style="69" bestFit="1" customWidth="1"/>
    <col min="3" max="3" width="6.42578125" style="69" customWidth="1"/>
    <col min="4" max="6" width="8.85546875" style="69"/>
    <col min="7" max="13" width="15.7109375" style="69" customWidth="1"/>
    <col min="14" max="16384" width="8.85546875" style="69"/>
  </cols>
  <sheetData>
    <row r="1" spans="1:15" s="1" customFormat="1" ht="21">
      <c r="A1" s="239" t="s">
        <v>386</v>
      </c>
      <c r="B1" s="240"/>
      <c r="C1" s="809" t="s">
        <v>0</v>
      </c>
      <c r="D1" s="613"/>
      <c r="E1" s="613"/>
      <c r="F1" s="613"/>
      <c r="G1" s="613"/>
      <c r="H1" s="613"/>
      <c r="I1" s="613"/>
      <c r="J1" s="613"/>
      <c r="K1" s="613"/>
      <c r="L1" s="613"/>
      <c r="M1" s="614"/>
      <c r="N1" s="787" t="s">
        <v>11</v>
      </c>
      <c r="O1" s="788"/>
    </row>
    <row r="2" spans="1:15" s="1" customFormat="1" ht="18">
      <c r="A2" s="187"/>
      <c r="B2" s="240"/>
      <c r="C2" s="809" t="s">
        <v>1</v>
      </c>
      <c r="D2" s="613"/>
      <c r="E2" s="613"/>
      <c r="F2" s="613"/>
      <c r="G2" s="613"/>
      <c r="H2" s="613"/>
      <c r="I2" s="613"/>
      <c r="J2" s="613"/>
      <c r="K2" s="613"/>
      <c r="L2" s="613"/>
      <c r="M2" s="614"/>
      <c r="N2" s="812" t="s">
        <v>293</v>
      </c>
      <c r="O2" s="813"/>
    </row>
    <row r="3" spans="1:15" s="1" customFormat="1" ht="18.75" thickBot="1">
      <c r="A3" s="241"/>
      <c r="B3" s="242" t="s">
        <v>575</v>
      </c>
      <c r="C3" s="622"/>
      <c r="D3" s="623"/>
      <c r="E3" s="623"/>
      <c r="F3" s="623"/>
      <c r="G3" s="623"/>
      <c r="H3" s="623"/>
      <c r="I3" s="623"/>
      <c r="J3" s="623"/>
      <c r="K3" s="623"/>
      <c r="L3" s="623"/>
      <c r="M3" s="810"/>
      <c r="N3" s="814" t="s">
        <v>12</v>
      </c>
      <c r="O3" s="815"/>
    </row>
    <row r="4" spans="1:15" s="1" customFormat="1" ht="7.5" customHeight="1" thickTop="1"/>
    <row r="5" spans="1:15" s="1" customFormat="1" ht="18" thickBot="1">
      <c r="B5" s="784" t="s">
        <v>35</v>
      </c>
      <c r="C5" s="784"/>
      <c r="D5" s="796" t="str">
        <f>IF('1-2'!C9="","",'1-2'!C9)</f>
        <v/>
      </c>
      <c r="E5" s="796"/>
      <c r="F5" s="796"/>
      <c r="G5" s="796"/>
      <c r="H5" s="796"/>
      <c r="I5" s="796"/>
      <c r="J5" s="796"/>
      <c r="K5" s="796"/>
      <c r="L5" s="238" t="s">
        <v>13</v>
      </c>
      <c r="M5" s="786" t="str">
        <f>IF('1-2'!B7="","",'1-2'!B7)</f>
        <v/>
      </c>
      <c r="N5" s="786"/>
    </row>
    <row r="6" spans="1:15" s="1" customFormat="1" ht="7.5" customHeight="1" thickBot="1">
      <c r="B6" s="2"/>
      <c r="C6" s="2"/>
      <c r="D6" s="2"/>
      <c r="E6" s="2"/>
      <c r="F6" s="2"/>
      <c r="G6" s="2"/>
      <c r="H6" s="2"/>
      <c r="I6" s="2"/>
      <c r="J6" s="2"/>
      <c r="K6" s="2"/>
      <c r="L6" s="2"/>
      <c r="M6" s="2"/>
      <c r="N6" s="2"/>
      <c r="O6" s="2"/>
    </row>
    <row r="7" spans="1:15" s="134" customFormat="1" ht="7.5" customHeight="1" thickTop="1">
      <c r="M7" s="135"/>
      <c r="N7" s="135"/>
    </row>
    <row r="8" spans="1:15" s="134" customFormat="1" ht="17.25" customHeight="1">
      <c r="A8" s="135"/>
      <c r="B8" s="811" t="s">
        <v>300</v>
      </c>
      <c r="C8" s="811"/>
      <c r="D8" s="811"/>
      <c r="E8" s="811"/>
      <c r="F8" s="811"/>
      <c r="G8" s="811"/>
      <c r="H8" s="811"/>
      <c r="I8" s="811"/>
      <c r="J8" s="811"/>
      <c r="K8" s="811"/>
      <c r="L8" s="811"/>
      <c r="M8" s="811"/>
      <c r="N8" s="811"/>
      <c r="O8" s="811"/>
    </row>
    <row r="9" spans="1:15" s="134" customFormat="1" ht="15.75" thickBot="1">
      <c r="B9" s="361"/>
      <c r="C9" s="457" t="s">
        <v>161</v>
      </c>
      <c r="D9" s="362"/>
      <c r="E9" s="362" t="s">
        <v>162</v>
      </c>
      <c r="F9" s="458"/>
      <c r="G9" s="362" t="s">
        <v>163</v>
      </c>
      <c r="H9" s="362" t="s">
        <v>164</v>
      </c>
      <c r="I9" s="362" t="s">
        <v>165</v>
      </c>
      <c r="J9" s="362" t="s">
        <v>166</v>
      </c>
      <c r="K9" s="362" t="s">
        <v>359</v>
      </c>
      <c r="L9" s="362" t="s">
        <v>378</v>
      </c>
      <c r="M9" s="458"/>
      <c r="N9" s="458"/>
      <c r="O9" s="458"/>
    </row>
    <row r="10" spans="1:15" s="134" customFormat="1" ht="54.6" customHeight="1" thickBot="1">
      <c r="B10" s="363"/>
      <c r="C10" s="175" t="s">
        <v>393</v>
      </c>
      <c r="D10" s="806" t="s">
        <v>367</v>
      </c>
      <c r="E10" s="807"/>
      <c r="F10" s="808"/>
      <c r="G10" s="176" t="s">
        <v>366</v>
      </c>
      <c r="H10" s="176" t="s">
        <v>365</v>
      </c>
      <c r="I10" s="177" t="s">
        <v>360</v>
      </c>
      <c r="J10" s="177" t="s">
        <v>361</v>
      </c>
      <c r="K10" s="177" t="s">
        <v>362</v>
      </c>
      <c r="L10" s="177" t="s">
        <v>394</v>
      </c>
      <c r="M10" s="177" t="s">
        <v>364</v>
      </c>
      <c r="N10" s="804" t="s">
        <v>363</v>
      </c>
      <c r="O10" s="805"/>
    </row>
    <row r="11" spans="1:15" s="134" customFormat="1">
      <c r="B11" s="170" t="s">
        <v>368</v>
      </c>
      <c r="C11" s="319"/>
      <c r="D11" s="816"/>
      <c r="E11" s="817"/>
      <c r="F11" s="818"/>
      <c r="G11" s="116"/>
      <c r="H11" s="116"/>
      <c r="I11" s="248"/>
      <c r="J11" s="249"/>
      <c r="K11" s="249"/>
      <c r="L11" s="249"/>
      <c r="M11" s="243"/>
      <c r="N11" s="459"/>
      <c r="O11" s="460"/>
    </row>
    <row r="12" spans="1:15" s="134" customFormat="1">
      <c r="B12" s="168"/>
      <c r="C12" s="319"/>
      <c r="D12" s="822"/>
      <c r="E12" s="823"/>
      <c r="F12" s="824"/>
      <c r="G12" s="244"/>
      <c r="H12" s="244"/>
      <c r="I12" s="248"/>
      <c r="J12" s="249"/>
      <c r="K12" s="249"/>
      <c r="L12" s="249"/>
      <c r="M12" s="250"/>
      <c r="N12" s="461"/>
      <c r="O12" s="462"/>
    </row>
    <row r="13" spans="1:15" s="134" customFormat="1" ht="15.75" thickBot="1">
      <c r="B13" s="169"/>
      <c r="C13" s="463"/>
      <c r="D13" s="819"/>
      <c r="E13" s="820"/>
      <c r="F13" s="821"/>
      <c r="G13" s="245"/>
      <c r="H13" s="245"/>
      <c r="I13" s="251"/>
      <c r="J13" s="252"/>
      <c r="K13" s="252"/>
      <c r="L13" s="252"/>
      <c r="M13" s="253"/>
      <c r="N13" s="463"/>
      <c r="O13" s="464"/>
    </row>
    <row r="14" spans="1:15" s="134" customFormat="1">
      <c r="B14" s="170" t="s">
        <v>369</v>
      </c>
      <c r="C14" s="319"/>
      <c r="D14" s="825"/>
      <c r="E14" s="826"/>
      <c r="F14" s="827"/>
      <c r="G14" s="116"/>
      <c r="H14" s="116"/>
      <c r="I14" s="254"/>
      <c r="J14" s="255"/>
      <c r="K14" s="255"/>
      <c r="L14" s="256"/>
      <c r="M14" s="156"/>
      <c r="N14" s="459"/>
      <c r="O14" s="460"/>
    </row>
    <row r="15" spans="1:15" s="134" customFormat="1">
      <c r="B15" s="168"/>
      <c r="C15" s="319"/>
      <c r="D15" s="828"/>
      <c r="E15" s="829"/>
      <c r="F15" s="830"/>
      <c r="G15" s="244"/>
      <c r="H15" s="244"/>
      <c r="I15" s="248"/>
      <c r="J15" s="249"/>
      <c r="K15" s="249"/>
      <c r="L15" s="249"/>
      <c r="M15" s="250"/>
      <c r="N15" s="461"/>
      <c r="O15" s="462"/>
    </row>
    <row r="16" spans="1:15" s="134" customFormat="1" ht="15.75" thickBot="1">
      <c r="B16" s="169"/>
      <c r="C16" s="463"/>
      <c r="D16" s="819"/>
      <c r="E16" s="820"/>
      <c r="F16" s="821"/>
      <c r="G16" s="245"/>
      <c r="H16" s="245"/>
      <c r="I16" s="251"/>
      <c r="J16" s="252"/>
      <c r="K16" s="252"/>
      <c r="L16" s="252"/>
      <c r="M16" s="253"/>
      <c r="N16" s="463"/>
      <c r="O16" s="464"/>
    </row>
    <row r="17" spans="2:15" s="134" customFormat="1">
      <c r="B17" s="170" t="s">
        <v>370</v>
      </c>
      <c r="C17" s="319"/>
      <c r="D17" s="825"/>
      <c r="E17" s="826"/>
      <c r="F17" s="827"/>
      <c r="G17" s="116"/>
      <c r="H17" s="587"/>
      <c r="I17" s="158"/>
      <c r="J17" s="159"/>
      <c r="K17" s="159"/>
      <c r="L17" s="257"/>
      <c r="M17" s="156"/>
      <c r="N17" s="465"/>
      <c r="O17" s="361"/>
    </row>
    <row r="18" spans="2:15" s="134" customFormat="1">
      <c r="B18" s="171" t="s">
        <v>391</v>
      </c>
      <c r="C18" s="337"/>
      <c r="D18" s="822"/>
      <c r="E18" s="823"/>
      <c r="F18" s="824"/>
      <c r="G18" s="244"/>
      <c r="H18" s="244"/>
      <c r="I18" s="248"/>
      <c r="J18" s="249"/>
      <c r="K18" s="249"/>
      <c r="L18" s="319"/>
      <c r="M18" s="466"/>
      <c r="N18" s="461"/>
      <c r="O18" s="462"/>
    </row>
    <row r="19" spans="2:15" s="134" customFormat="1" ht="15.75" thickBot="1">
      <c r="B19" s="198"/>
      <c r="C19" s="463"/>
      <c r="D19" s="819"/>
      <c r="E19" s="820"/>
      <c r="F19" s="821"/>
      <c r="G19" s="245"/>
      <c r="H19" s="245"/>
      <c r="I19" s="251"/>
      <c r="J19" s="252"/>
      <c r="K19" s="252"/>
      <c r="L19" s="463"/>
      <c r="M19" s="467"/>
      <c r="N19" s="463"/>
      <c r="O19" s="464"/>
    </row>
    <row r="20" spans="2:15" s="134" customFormat="1" ht="15.75" thickBot="1">
      <c r="B20" s="170" t="s">
        <v>371</v>
      </c>
      <c r="C20" s="468">
        <v>1</v>
      </c>
      <c r="D20" s="816"/>
      <c r="E20" s="817"/>
      <c r="F20" s="818"/>
      <c r="G20" s="116"/>
      <c r="H20" s="116"/>
      <c r="I20" s="158"/>
      <c r="J20" s="159"/>
      <c r="K20" s="159"/>
      <c r="L20" s="588">
        <f>IF(H20="",0,(IF(I20="CF",0,((-PMT(I20/12,J20*12,H20,0,0))*12))))</f>
        <v>0</v>
      </c>
      <c r="M20" s="156"/>
      <c r="N20" s="465"/>
      <c r="O20" s="361"/>
    </row>
    <row r="21" spans="2:15" s="134" customFormat="1" ht="15.75" thickTop="1">
      <c r="B21" s="171" t="s">
        <v>436</v>
      </c>
      <c r="C21" s="469"/>
      <c r="D21" s="822"/>
      <c r="E21" s="823"/>
      <c r="F21" s="824"/>
      <c r="G21" s="244"/>
      <c r="H21" s="244"/>
      <c r="I21" s="248"/>
      <c r="J21" s="249"/>
      <c r="K21" s="249"/>
      <c r="L21" s="184"/>
      <c r="M21" s="250"/>
      <c r="N21" s="461"/>
      <c r="O21" s="462"/>
    </row>
    <row r="22" spans="2:15" s="134" customFormat="1" ht="15.75" thickBot="1">
      <c r="B22" s="198"/>
      <c r="C22" s="470"/>
      <c r="D22" s="819"/>
      <c r="E22" s="820"/>
      <c r="F22" s="821"/>
      <c r="G22" s="245"/>
      <c r="H22" s="245"/>
      <c r="I22" s="251"/>
      <c r="J22" s="252"/>
      <c r="K22" s="252"/>
      <c r="L22" s="185"/>
      <c r="M22" s="253"/>
      <c r="N22" s="463"/>
      <c r="O22" s="464"/>
    </row>
    <row r="23" spans="2:15" s="134" customFormat="1" ht="15.75" thickBot="1">
      <c r="B23" s="170" t="s">
        <v>372</v>
      </c>
      <c r="C23" s="468">
        <v>2</v>
      </c>
      <c r="D23" s="816"/>
      <c r="E23" s="817"/>
      <c r="F23" s="818"/>
      <c r="G23" s="116"/>
      <c r="H23" s="116"/>
      <c r="I23" s="158"/>
      <c r="J23" s="159"/>
      <c r="K23" s="159"/>
      <c r="L23" s="588">
        <f>IF(H23="",0,(IF(I23="CF",0,((-PMT(I23/12,J23*12,H23,0,0))*12))))</f>
        <v>0</v>
      </c>
      <c r="M23" s="156"/>
      <c r="N23" s="465"/>
      <c r="O23" s="361"/>
    </row>
    <row r="24" spans="2:15" s="134" customFormat="1" ht="15.75" thickTop="1">
      <c r="B24" s="171" t="s">
        <v>436</v>
      </c>
      <c r="C24" s="469"/>
      <c r="D24" s="822"/>
      <c r="E24" s="823"/>
      <c r="F24" s="824"/>
      <c r="G24" s="244"/>
      <c r="H24" s="244"/>
      <c r="I24" s="248"/>
      <c r="J24" s="249"/>
      <c r="K24" s="249"/>
      <c r="L24" s="184"/>
      <c r="M24" s="250"/>
      <c r="N24" s="461"/>
      <c r="O24" s="462"/>
    </row>
    <row r="25" spans="2:15" s="134" customFormat="1" ht="15.75" thickBot="1">
      <c r="B25" s="198"/>
      <c r="C25" s="470"/>
      <c r="D25" s="819"/>
      <c r="E25" s="820"/>
      <c r="F25" s="821"/>
      <c r="G25" s="245"/>
      <c r="H25" s="246"/>
      <c r="I25" s="251"/>
      <c r="J25" s="252"/>
      <c r="K25" s="252"/>
      <c r="L25" s="185"/>
      <c r="M25" s="253"/>
      <c r="N25" s="463"/>
      <c r="O25" s="464"/>
    </row>
    <row r="26" spans="2:15" s="134" customFormat="1" ht="15.75" thickBot="1">
      <c r="B26" s="172" t="s">
        <v>375</v>
      </c>
      <c r="C26" s="471">
        <v>3</v>
      </c>
      <c r="D26" s="834"/>
      <c r="E26" s="835"/>
      <c r="F26" s="836"/>
      <c r="G26" s="161"/>
      <c r="H26" s="161"/>
      <c r="I26" s="162"/>
      <c r="J26" s="163"/>
      <c r="K26" s="163"/>
      <c r="L26" s="589">
        <f>IF(H26="",0,(IF(I26="CF",0,((-PMT(I26/12,J26*12,H26,0,0))*12))))</f>
        <v>0</v>
      </c>
      <c r="M26" s="164"/>
      <c r="N26" s="802" t="str">
        <f>IF(H26&gt;('8-11'!D128*0.4),"DDF OVER LIMIT","")</f>
        <v/>
      </c>
      <c r="O26" s="803"/>
    </row>
    <row r="27" spans="2:15" s="134" customFormat="1" ht="15.75" thickBot="1">
      <c r="B27" s="172" t="s">
        <v>374</v>
      </c>
      <c r="C27" s="471">
        <v>4</v>
      </c>
      <c r="D27" s="834"/>
      <c r="E27" s="835"/>
      <c r="F27" s="836"/>
      <c r="G27" s="161"/>
      <c r="H27" s="161"/>
      <c r="I27" s="162"/>
      <c r="J27" s="163"/>
      <c r="K27" s="163"/>
      <c r="L27" s="589">
        <f>IF(H27="",0,(IF(I27="CF",0,((-PMT(I27/12,J27*12,H27,0,0))*12))))</f>
        <v>0</v>
      </c>
      <c r="M27" s="164"/>
      <c r="N27" s="472"/>
      <c r="O27" s="473"/>
    </row>
    <row r="28" spans="2:15" s="134" customFormat="1" ht="16.5" thickTop="1" thickBot="1">
      <c r="B28" s="170" t="s">
        <v>373</v>
      </c>
      <c r="C28" s="474">
        <v>5</v>
      </c>
      <c r="D28" s="831"/>
      <c r="E28" s="832"/>
      <c r="F28" s="833"/>
      <c r="G28" s="95"/>
      <c r="H28" s="95"/>
      <c r="I28" s="74"/>
      <c r="J28" s="97"/>
      <c r="K28" s="97"/>
      <c r="L28" s="590">
        <f>IF(H28="",0,(IF(I28="CF",0,((-PMT(I28/12,J28*12,H28,0,0))*12))))</f>
        <v>0</v>
      </c>
      <c r="M28" s="153"/>
      <c r="N28" s="465"/>
      <c r="O28" s="361"/>
    </row>
    <row r="29" spans="2:15" s="134" customFormat="1" ht="15.75" thickTop="1">
      <c r="B29" s="171" t="s">
        <v>392</v>
      </c>
      <c r="C29" s="469"/>
      <c r="D29" s="825"/>
      <c r="E29" s="826"/>
      <c r="F29" s="827"/>
      <c r="G29" s="244"/>
      <c r="H29" s="244"/>
      <c r="I29" s="248"/>
      <c r="J29" s="249"/>
      <c r="K29" s="249"/>
      <c r="L29" s="184"/>
      <c r="M29" s="250"/>
      <c r="N29" s="461"/>
      <c r="O29" s="462"/>
    </row>
    <row r="30" spans="2:15" s="134" customFormat="1" ht="15.75" thickBot="1">
      <c r="B30" s="198"/>
      <c r="C30" s="470"/>
      <c r="D30" s="819"/>
      <c r="E30" s="820"/>
      <c r="F30" s="821"/>
      <c r="G30" s="245"/>
      <c r="H30" s="245"/>
      <c r="I30" s="251"/>
      <c r="J30" s="252"/>
      <c r="K30" s="252"/>
      <c r="L30" s="185"/>
      <c r="M30" s="253"/>
      <c r="N30" s="463"/>
      <c r="O30" s="464"/>
    </row>
    <row r="31" spans="2:15" s="134" customFormat="1" ht="15.75" thickBot="1">
      <c r="B31" s="170" t="s">
        <v>373</v>
      </c>
      <c r="C31" s="468">
        <v>6</v>
      </c>
      <c r="D31" s="816"/>
      <c r="E31" s="817"/>
      <c r="F31" s="818"/>
      <c r="G31" s="116"/>
      <c r="H31" s="116"/>
      <c r="I31" s="158"/>
      <c r="J31" s="159"/>
      <c r="K31" s="159"/>
      <c r="L31" s="588">
        <f>IF(H31="",0,(IF(I31="CF",0,((-PMT(I31/12,J31*12,H31,0,0))*12))))</f>
        <v>0</v>
      </c>
      <c r="M31" s="156"/>
      <c r="N31" s="465"/>
      <c r="O31" s="361"/>
    </row>
    <row r="32" spans="2:15" s="134" customFormat="1" ht="15.75" thickTop="1">
      <c r="B32" s="171" t="s">
        <v>392</v>
      </c>
      <c r="C32" s="469"/>
      <c r="D32" s="825"/>
      <c r="E32" s="826"/>
      <c r="F32" s="827"/>
      <c r="G32" s="244"/>
      <c r="H32" s="244"/>
      <c r="I32" s="248"/>
      <c r="J32" s="249"/>
      <c r="K32" s="249"/>
      <c r="L32" s="184"/>
      <c r="M32" s="250"/>
      <c r="N32" s="461"/>
      <c r="O32" s="462"/>
    </row>
    <row r="33" spans="2:17" s="134" customFormat="1" ht="15.75" thickBot="1">
      <c r="B33" s="198"/>
      <c r="C33" s="470"/>
      <c r="D33" s="819"/>
      <c r="E33" s="820"/>
      <c r="F33" s="821"/>
      <c r="G33" s="245"/>
      <c r="H33" s="245"/>
      <c r="I33" s="251"/>
      <c r="J33" s="252"/>
      <c r="K33" s="252"/>
      <c r="L33" s="185"/>
      <c r="M33" s="253"/>
      <c r="N33" s="463"/>
      <c r="O33" s="464"/>
    </row>
    <row r="34" spans="2:17" s="134" customFormat="1" ht="15.75" thickBot="1">
      <c r="B34" s="174" t="s">
        <v>373</v>
      </c>
      <c r="C34" s="468">
        <v>7</v>
      </c>
      <c r="D34" s="816"/>
      <c r="E34" s="817"/>
      <c r="F34" s="818"/>
      <c r="G34" s="116"/>
      <c r="H34" s="116"/>
      <c r="I34" s="158"/>
      <c r="J34" s="159"/>
      <c r="K34" s="159"/>
      <c r="L34" s="588">
        <f>IF(H34="",0,(IF(I34="CF",0,((-PMT(I34/12,J34*12,H34,0,0))*12))))</f>
        <v>0</v>
      </c>
      <c r="M34" s="160"/>
      <c r="N34" s="465"/>
      <c r="O34" s="361"/>
    </row>
    <row r="35" spans="2:17" s="134" customFormat="1" ht="15.75" thickTop="1">
      <c r="B35" s="171" t="s">
        <v>392</v>
      </c>
      <c r="C35" s="469"/>
      <c r="D35" s="822"/>
      <c r="E35" s="823"/>
      <c r="F35" s="824"/>
      <c r="G35" s="244"/>
      <c r="H35" s="244"/>
      <c r="I35" s="248"/>
      <c r="J35" s="249"/>
      <c r="K35" s="249"/>
      <c r="L35" s="184"/>
      <c r="M35" s="250"/>
      <c r="N35" s="461"/>
      <c r="O35" s="462"/>
    </row>
    <row r="36" spans="2:17" s="134" customFormat="1" ht="15.75" thickBot="1">
      <c r="B36" s="198"/>
      <c r="C36" s="475"/>
      <c r="D36" s="819"/>
      <c r="E36" s="820"/>
      <c r="F36" s="821"/>
      <c r="G36" s="245"/>
      <c r="H36" s="245"/>
      <c r="I36" s="157"/>
      <c r="J36" s="463"/>
      <c r="K36" s="463"/>
      <c r="L36" s="463"/>
      <c r="M36" s="253"/>
      <c r="N36" s="463"/>
      <c r="O36" s="464"/>
    </row>
    <row r="37" spans="2:17" s="134" customFormat="1" ht="15.75" thickBot="1">
      <c r="B37" s="173" t="s">
        <v>376</v>
      </c>
      <c r="C37" s="476"/>
      <c r="D37" s="835"/>
      <c r="E37" s="835"/>
      <c r="F37" s="836"/>
      <c r="G37" s="161"/>
      <c r="H37" s="161"/>
      <c r="I37" s="165"/>
      <c r="J37" s="477"/>
      <c r="K37" s="477"/>
      <c r="L37" s="476"/>
      <c r="M37" s="164"/>
      <c r="N37" s="478"/>
      <c r="O37" s="479"/>
    </row>
    <row r="38" spans="2:17" s="134" customFormat="1">
      <c r="B38" s="170" t="s">
        <v>377</v>
      </c>
      <c r="C38" s="319"/>
      <c r="D38" s="816"/>
      <c r="E38" s="817"/>
      <c r="F38" s="818"/>
      <c r="G38" s="116"/>
      <c r="H38" s="116"/>
      <c r="I38" s="155"/>
      <c r="J38" s="337"/>
      <c r="K38" s="337"/>
      <c r="L38" s="480"/>
      <c r="M38" s="160"/>
      <c r="N38" s="465"/>
      <c r="O38" s="361"/>
    </row>
    <row r="39" spans="2:17" s="134" customFormat="1">
      <c r="B39" s="199"/>
      <c r="C39" s="319"/>
      <c r="D39" s="822"/>
      <c r="E39" s="823"/>
      <c r="F39" s="824"/>
      <c r="G39" s="244"/>
      <c r="H39" s="244"/>
      <c r="I39" s="151"/>
      <c r="J39" s="319"/>
      <c r="K39" s="319"/>
      <c r="L39" s="319"/>
      <c r="M39" s="250"/>
      <c r="N39" s="461"/>
      <c r="O39" s="462"/>
      <c r="Q39" s="135"/>
    </row>
    <row r="40" spans="2:17" s="134" customFormat="1" ht="15.75" thickBot="1">
      <c r="B40" s="200"/>
      <c r="C40" s="475"/>
      <c r="D40" s="819"/>
      <c r="E40" s="820"/>
      <c r="F40" s="821"/>
      <c r="G40" s="245"/>
      <c r="H40" s="245"/>
      <c r="I40" s="157"/>
      <c r="J40" s="463"/>
      <c r="K40" s="463"/>
      <c r="L40" s="463"/>
      <c r="M40" s="253"/>
      <c r="N40" s="463"/>
      <c r="O40" s="464"/>
    </row>
    <row r="41" spans="2:17" s="134" customFormat="1">
      <c r="B41" s="170" t="s">
        <v>377</v>
      </c>
      <c r="C41" s="319"/>
      <c r="D41" s="816"/>
      <c r="E41" s="817"/>
      <c r="F41" s="818"/>
      <c r="G41" s="116"/>
      <c r="H41" s="116"/>
      <c r="I41" s="155"/>
      <c r="J41" s="337"/>
      <c r="K41" s="337"/>
      <c r="L41" s="480"/>
      <c r="M41" s="160"/>
      <c r="N41" s="465"/>
      <c r="O41" s="361"/>
    </row>
    <row r="42" spans="2:17" s="134" customFormat="1">
      <c r="B42" s="199"/>
      <c r="C42" s="319"/>
      <c r="D42" s="822"/>
      <c r="E42" s="823"/>
      <c r="F42" s="824"/>
      <c r="G42" s="244"/>
      <c r="H42" s="244"/>
      <c r="I42" s="151"/>
      <c r="J42" s="319"/>
      <c r="K42" s="319"/>
      <c r="L42" s="319"/>
      <c r="M42" s="250"/>
      <c r="N42" s="461"/>
      <c r="O42" s="462"/>
    </row>
    <row r="43" spans="2:17" s="134" customFormat="1" ht="15.75" thickBot="1">
      <c r="B43" s="481"/>
      <c r="C43" s="475"/>
      <c r="D43" s="819"/>
      <c r="E43" s="820"/>
      <c r="F43" s="821"/>
      <c r="G43" s="247"/>
      <c r="H43" s="245"/>
      <c r="I43" s="157"/>
      <c r="J43" s="463"/>
      <c r="K43" s="463"/>
      <c r="L43" s="463"/>
      <c r="M43" s="253"/>
      <c r="N43" s="463"/>
      <c r="O43" s="464"/>
    </row>
    <row r="44" spans="2:17" s="134" customFormat="1" ht="15.75" thickBot="1">
      <c r="F44" s="236" t="s">
        <v>379</v>
      </c>
      <c r="G44" s="166">
        <f>SUM(G11:G43)</f>
        <v>0</v>
      </c>
      <c r="H44" s="166">
        <f>SUM(H11:H43)</f>
        <v>0</v>
      </c>
      <c r="K44" s="236" t="s">
        <v>395</v>
      </c>
      <c r="L44" s="167">
        <f>L20+L23</f>
        <v>0</v>
      </c>
    </row>
    <row r="45" spans="2:17" s="134" customFormat="1" ht="16.5" thickTop="1" thickBot="1"/>
    <row r="46" spans="2:17" s="134" customFormat="1" ht="16.5" thickTop="1" thickBot="1">
      <c r="G46" s="354" t="s">
        <v>381</v>
      </c>
      <c r="H46" s="154"/>
      <c r="K46" s="236" t="s">
        <v>382</v>
      </c>
      <c r="L46" s="482" t="e">
        <f>'6'!O70/L44</f>
        <v>#DIV/0!</v>
      </c>
    </row>
    <row r="47" spans="2:17" s="134" customFormat="1" ht="16.5" thickTop="1" thickBot="1">
      <c r="G47" s="354" t="s">
        <v>380</v>
      </c>
      <c r="H47" s="154"/>
      <c r="K47" s="152" t="s">
        <v>396</v>
      </c>
      <c r="M47" s="232"/>
    </row>
    <row r="48" spans="2:17" s="134" customFormat="1" ht="15.75" thickTop="1">
      <c r="H48" s="265"/>
    </row>
    <row r="49" s="134" customFormat="1"/>
    <row r="50" s="134" customFormat="1"/>
  </sheetData>
  <sheetProtection algorithmName="SHA-512" hashValue="fZJJNC8x2reOwJcEEQghCBBwS5VNQd3nRMlbAEKKfjP1mhhjQLogzg0MRDOritfvPJcc9CRF5mIvJI9KW7tU0g==" saltValue="lmPOb7Z0GQnXaIWZApspCA==" spinCount="100000" sheet="1" selectLockedCells="1"/>
  <mergeCells count="46">
    <mergeCell ref="D42:F42"/>
    <mergeCell ref="D43:F43"/>
    <mergeCell ref="D26:F26"/>
    <mergeCell ref="D37:F37"/>
    <mergeCell ref="D38:F38"/>
    <mergeCell ref="D39:F39"/>
    <mergeCell ref="D40:F40"/>
    <mergeCell ref="D34:F34"/>
    <mergeCell ref="D35:F35"/>
    <mergeCell ref="D36:F36"/>
    <mergeCell ref="D27:F27"/>
    <mergeCell ref="D41:F41"/>
    <mergeCell ref="D29:F29"/>
    <mergeCell ref="D30:F30"/>
    <mergeCell ref="D31:F31"/>
    <mergeCell ref="D32:F32"/>
    <mergeCell ref="D19:F19"/>
    <mergeCell ref="D20:F20"/>
    <mergeCell ref="D21:F21"/>
    <mergeCell ref="D33:F33"/>
    <mergeCell ref="D22:F22"/>
    <mergeCell ref="D23:F23"/>
    <mergeCell ref="D24:F24"/>
    <mergeCell ref="D25:F25"/>
    <mergeCell ref="D28:F28"/>
    <mergeCell ref="D14:F14"/>
    <mergeCell ref="D15:F15"/>
    <mergeCell ref="D16:F16"/>
    <mergeCell ref="D17:F17"/>
    <mergeCell ref="D18:F18"/>
    <mergeCell ref="N26:O26"/>
    <mergeCell ref="N10:O10"/>
    <mergeCell ref="D10:F10"/>
    <mergeCell ref="C1:M1"/>
    <mergeCell ref="C2:M2"/>
    <mergeCell ref="C3:M3"/>
    <mergeCell ref="B5:C5"/>
    <mergeCell ref="D5:K5"/>
    <mergeCell ref="M5:N5"/>
    <mergeCell ref="B8:O8"/>
    <mergeCell ref="N1:O1"/>
    <mergeCell ref="N2:O2"/>
    <mergeCell ref="N3:O3"/>
    <mergeCell ref="D11:F11"/>
    <mergeCell ref="D13:F13"/>
    <mergeCell ref="D12:F12"/>
  </mergeCells>
  <printOptions horizontalCentered="1"/>
  <pageMargins left="0.25" right="0.25" top="0.75" bottom="0.25" header="0.3" footer="0.3"/>
  <pageSetup scale="7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7" r:id="rId4" name="Check Box 3">
              <controlPr defaultSize="0" autoFill="0" autoLine="0" autoPict="0">
                <anchor moveWithCells="1">
                  <from>
                    <xdr:col>13</xdr:col>
                    <xdr:colOff>9525</xdr:colOff>
                    <xdr:row>16</xdr:row>
                    <xdr:rowOff>9525</xdr:rowOff>
                  </from>
                  <to>
                    <xdr:col>13</xdr:col>
                    <xdr:colOff>581025</xdr:colOff>
                    <xdr:row>17</xdr:row>
                    <xdr:rowOff>38100</xdr:rowOff>
                  </to>
                </anchor>
              </controlPr>
            </control>
          </mc:Choice>
        </mc:AlternateContent>
        <mc:AlternateContent xmlns:mc="http://schemas.openxmlformats.org/markup-compatibility/2006">
          <mc:Choice Requires="x14">
            <control shapeId="11268" r:id="rId5" name="Check Box 4">
              <controlPr defaultSize="0" autoFill="0" autoLine="0" autoPict="0">
                <anchor moveWithCells="1">
                  <from>
                    <xdr:col>13</xdr:col>
                    <xdr:colOff>9525</xdr:colOff>
                    <xdr:row>19</xdr:row>
                    <xdr:rowOff>9525</xdr:rowOff>
                  </from>
                  <to>
                    <xdr:col>13</xdr:col>
                    <xdr:colOff>581025</xdr:colOff>
                    <xdr:row>20</xdr:row>
                    <xdr:rowOff>38100</xdr:rowOff>
                  </to>
                </anchor>
              </controlPr>
            </control>
          </mc:Choice>
        </mc:AlternateContent>
        <mc:AlternateContent xmlns:mc="http://schemas.openxmlformats.org/markup-compatibility/2006">
          <mc:Choice Requires="x14">
            <control shapeId="11269" r:id="rId6" name="Check Box 5">
              <controlPr defaultSize="0" autoFill="0" autoLine="0" autoPict="0">
                <anchor moveWithCells="1">
                  <from>
                    <xdr:col>13</xdr:col>
                    <xdr:colOff>9525</xdr:colOff>
                    <xdr:row>22</xdr:row>
                    <xdr:rowOff>9525</xdr:rowOff>
                  </from>
                  <to>
                    <xdr:col>13</xdr:col>
                    <xdr:colOff>581025</xdr:colOff>
                    <xdr:row>23</xdr:row>
                    <xdr:rowOff>38100</xdr:rowOff>
                  </to>
                </anchor>
              </controlPr>
            </control>
          </mc:Choice>
        </mc:AlternateContent>
        <mc:AlternateContent xmlns:mc="http://schemas.openxmlformats.org/markup-compatibility/2006">
          <mc:Choice Requires="x14">
            <control shapeId="11270" r:id="rId7" name="Check Box 6">
              <controlPr defaultSize="0" autoFill="0" autoLine="0" autoPict="0">
                <anchor moveWithCells="1">
                  <from>
                    <xdr:col>13</xdr:col>
                    <xdr:colOff>9525</xdr:colOff>
                    <xdr:row>27</xdr:row>
                    <xdr:rowOff>9525</xdr:rowOff>
                  </from>
                  <to>
                    <xdr:col>13</xdr:col>
                    <xdr:colOff>581025</xdr:colOff>
                    <xdr:row>28</xdr:row>
                    <xdr:rowOff>28575</xdr:rowOff>
                  </to>
                </anchor>
              </controlPr>
            </control>
          </mc:Choice>
        </mc:AlternateContent>
        <mc:AlternateContent xmlns:mc="http://schemas.openxmlformats.org/markup-compatibility/2006">
          <mc:Choice Requires="x14">
            <control shapeId="11271" r:id="rId8" name="Check Box 7">
              <controlPr defaultSize="0" autoFill="0" autoLine="0" autoPict="0">
                <anchor moveWithCells="1">
                  <from>
                    <xdr:col>13</xdr:col>
                    <xdr:colOff>9525</xdr:colOff>
                    <xdr:row>30</xdr:row>
                    <xdr:rowOff>9525</xdr:rowOff>
                  </from>
                  <to>
                    <xdr:col>13</xdr:col>
                    <xdr:colOff>581025</xdr:colOff>
                    <xdr:row>31</xdr:row>
                    <xdr:rowOff>38100</xdr:rowOff>
                  </to>
                </anchor>
              </controlPr>
            </control>
          </mc:Choice>
        </mc:AlternateContent>
        <mc:AlternateContent xmlns:mc="http://schemas.openxmlformats.org/markup-compatibility/2006">
          <mc:Choice Requires="x14">
            <control shapeId="11272" r:id="rId9" name="Check Box 8">
              <controlPr defaultSize="0" autoFill="0" autoLine="0" autoPict="0">
                <anchor moveWithCells="1">
                  <from>
                    <xdr:col>13</xdr:col>
                    <xdr:colOff>9525</xdr:colOff>
                    <xdr:row>33</xdr:row>
                    <xdr:rowOff>9525</xdr:rowOff>
                  </from>
                  <to>
                    <xdr:col>13</xdr:col>
                    <xdr:colOff>581025</xdr:colOff>
                    <xdr:row>34</xdr:row>
                    <xdr:rowOff>38100</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13</xdr:col>
                    <xdr:colOff>9525</xdr:colOff>
                    <xdr:row>26</xdr:row>
                    <xdr:rowOff>9525</xdr:rowOff>
                  </from>
                  <to>
                    <xdr:col>13</xdr:col>
                    <xdr:colOff>581025</xdr:colOff>
                    <xdr:row>27</xdr:row>
                    <xdr:rowOff>38100</xdr:rowOff>
                  </to>
                </anchor>
              </controlPr>
            </control>
          </mc:Choice>
        </mc:AlternateContent>
        <mc:AlternateContent xmlns:mc="http://schemas.openxmlformats.org/markup-compatibility/2006">
          <mc:Choice Requires="x14">
            <control shapeId="11276" r:id="rId11" name="Check Box 12">
              <controlPr defaultSize="0" autoFill="0" autoLine="0" autoPict="0">
                <anchor moveWithCells="1">
                  <from>
                    <xdr:col>13</xdr:col>
                    <xdr:colOff>9525</xdr:colOff>
                    <xdr:row>37</xdr:row>
                    <xdr:rowOff>9525</xdr:rowOff>
                  </from>
                  <to>
                    <xdr:col>13</xdr:col>
                    <xdr:colOff>581025</xdr:colOff>
                    <xdr:row>38</xdr:row>
                    <xdr:rowOff>38100</xdr:rowOff>
                  </to>
                </anchor>
              </controlPr>
            </control>
          </mc:Choice>
        </mc:AlternateContent>
        <mc:AlternateContent xmlns:mc="http://schemas.openxmlformats.org/markup-compatibility/2006">
          <mc:Choice Requires="x14">
            <control shapeId="11277" r:id="rId12" name="Check Box 13">
              <controlPr defaultSize="0" autoFill="0" autoLine="0" autoPict="0">
                <anchor moveWithCells="1">
                  <from>
                    <xdr:col>13</xdr:col>
                    <xdr:colOff>9525</xdr:colOff>
                    <xdr:row>40</xdr:row>
                    <xdr:rowOff>9525</xdr:rowOff>
                  </from>
                  <to>
                    <xdr:col>13</xdr:col>
                    <xdr:colOff>581025</xdr:colOff>
                    <xdr:row>41</xdr:row>
                    <xdr:rowOff>38100</xdr:rowOff>
                  </to>
                </anchor>
              </controlPr>
            </control>
          </mc:Choice>
        </mc:AlternateContent>
        <mc:AlternateContent xmlns:mc="http://schemas.openxmlformats.org/markup-compatibility/2006">
          <mc:Choice Requires="x14">
            <control shapeId="11279" r:id="rId13" name="Check Box 15">
              <controlPr defaultSize="0" autoFill="0" autoLine="0" autoPict="0">
                <anchor moveWithCells="1">
                  <from>
                    <xdr:col>14</xdr:col>
                    <xdr:colOff>9525</xdr:colOff>
                    <xdr:row>16</xdr:row>
                    <xdr:rowOff>9525</xdr:rowOff>
                  </from>
                  <to>
                    <xdr:col>14</xdr:col>
                    <xdr:colOff>581025</xdr:colOff>
                    <xdr:row>17</xdr:row>
                    <xdr:rowOff>38100</xdr:rowOff>
                  </to>
                </anchor>
              </controlPr>
            </control>
          </mc:Choice>
        </mc:AlternateContent>
        <mc:AlternateContent xmlns:mc="http://schemas.openxmlformats.org/markup-compatibility/2006">
          <mc:Choice Requires="x14">
            <control shapeId="11280" r:id="rId14" name="Check Box 16">
              <controlPr defaultSize="0" autoFill="0" autoLine="0" autoPict="0">
                <anchor moveWithCells="1">
                  <from>
                    <xdr:col>14</xdr:col>
                    <xdr:colOff>9525</xdr:colOff>
                    <xdr:row>19</xdr:row>
                    <xdr:rowOff>9525</xdr:rowOff>
                  </from>
                  <to>
                    <xdr:col>14</xdr:col>
                    <xdr:colOff>581025</xdr:colOff>
                    <xdr:row>20</xdr:row>
                    <xdr:rowOff>38100</xdr:rowOff>
                  </to>
                </anchor>
              </controlPr>
            </control>
          </mc:Choice>
        </mc:AlternateContent>
        <mc:AlternateContent xmlns:mc="http://schemas.openxmlformats.org/markup-compatibility/2006">
          <mc:Choice Requires="x14">
            <control shapeId="11281" r:id="rId15" name="Check Box 17">
              <controlPr defaultSize="0" autoFill="0" autoLine="0" autoPict="0">
                <anchor moveWithCells="1">
                  <from>
                    <xdr:col>14</xdr:col>
                    <xdr:colOff>9525</xdr:colOff>
                    <xdr:row>22</xdr:row>
                    <xdr:rowOff>9525</xdr:rowOff>
                  </from>
                  <to>
                    <xdr:col>14</xdr:col>
                    <xdr:colOff>581025</xdr:colOff>
                    <xdr:row>23</xdr:row>
                    <xdr:rowOff>38100</xdr:rowOff>
                  </to>
                </anchor>
              </controlPr>
            </control>
          </mc:Choice>
        </mc:AlternateContent>
        <mc:AlternateContent xmlns:mc="http://schemas.openxmlformats.org/markup-compatibility/2006">
          <mc:Choice Requires="x14">
            <control shapeId="11282" r:id="rId16" name="Check Box 18">
              <controlPr defaultSize="0" autoFill="0" autoLine="0" autoPict="0">
                <anchor moveWithCells="1">
                  <from>
                    <xdr:col>14</xdr:col>
                    <xdr:colOff>9525</xdr:colOff>
                    <xdr:row>27</xdr:row>
                    <xdr:rowOff>9525</xdr:rowOff>
                  </from>
                  <to>
                    <xdr:col>14</xdr:col>
                    <xdr:colOff>581025</xdr:colOff>
                    <xdr:row>28</xdr:row>
                    <xdr:rowOff>28575</xdr:rowOff>
                  </to>
                </anchor>
              </controlPr>
            </control>
          </mc:Choice>
        </mc:AlternateContent>
        <mc:AlternateContent xmlns:mc="http://schemas.openxmlformats.org/markup-compatibility/2006">
          <mc:Choice Requires="x14">
            <control shapeId="11283" r:id="rId17" name="Check Box 19">
              <controlPr defaultSize="0" autoFill="0" autoLine="0" autoPict="0">
                <anchor moveWithCells="1">
                  <from>
                    <xdr:col>14</xdr:col>
                    <xdr:colOff>9525</xdr:colOff>
                    <xdr:row>30</xdr:row>
                    <xdr:rowOff>9525</xdr:rowOff>
                  </from>
                  <to>
                    <xdr:col>14</xdr:col>
                    <xdr:colOff>581025</xdr:colOff>
                    <xdr:row>31</xdr:row>
                    <xdr:rowOff>38100</xdr:rowOff>
                  </to>
                </anchor>
              </controlPr>
            </control>
          </mc:Choice>
        </mc:AlternateContent>
        <mc:AlternateContent xmlns:mc="http://schemas.openxmlformats.org/markup-compatibility/2006">
          <mc:Choice Requires="x14">
            <control shapeId="11284" r:id="rId18" name="Check Box 20">
              <controlPr defaultSize="0" autoFill="0" autoLine="0" autoPict="0">
                <anchor moveWithCells="1">
                  <from>
                    <xdr:col>14</xdr:col>
                    <xdr:colOff>9525</xdr:colOff>
                    <xdr:row>33</xdr:row>
                    <xdr:rowOff>9525</xdr:rowOff>
                  </from>
                  <to>
                    <xdr:col>14</xdr:col>
                    <xdr:colOff>581025</xdr:colOff>
                    <xdr:row>34</xdr:row>
                    <xdr:rowOff>38100</xdr:rowOff>
                  </to>
                </anchor>
              </controlPr>
            </control>
          </mc:Choice>
        </mc:AlternateContent>
        <mc:AlternateContent xmlns:mc="http://schemas.openxmlformats.org/markup-compatibility/2006">
          <mc:Choice Requires="x14">
            <control shapeId="11285" r:id="rId19" name="Check Box 21">
              <controlPr defaultSize="0" autoFill="0" autoLine="0" autoPict="0">
                <anchor moveWithCells="1">
                  <from>
                    <xdr:col>14</xdr:col>
                    <xdr:colOff>9525</xdr:colOff>
                    <xdr:row>26</xdr:row>
                    <xdr:rowOff>9525</xdr:rowOff>
                  </from>
                  <to>
                    <xdr:col>14</xdr:col>
                    <xdr:colOff>581025</xdr:colOff>
                    <xdr:row>27</xdr:row>
                    <xdr:rowOff>38100</xdr:rowOff>
                  </to>
                </anchor>
              </controlPr>
            </control>
          </mc:Choice>
        </mc:AlternateContent>
        <mc:AlternateContent xmlns:mc="http://schemas.openxmlformats.org/markup-compatibility/2006">
          <mc:Choice Requires="x14">
            <control shapeId="11288" r:id="rId20" name="Check Box 24">
              <controlPr defaultSize="0" autoFill="0" autoLine="0" autoPict="0">
                <anchor moveWithCells="1">
                  <from>
                    <xdr:col>14</xdr:col>
                    <xdr:colOff>9525</xdr:colOff>
                    <xdr:row>37</xdr:row>
                    <xdr:rowOff>9525</xdr:rowOff>
                  </from>
                  <to>
                    <xdr:col>14</xdr:col>
                    <xdr:colOff>581025</xdr:colOff>
                    <xdr:row>38</xdr:row>
                    <xdr:rowOff>38100</xdr:rowOff>
                  </to>
                </anchor>
              </controlPr>
            </control>
          </mc:Choice>
        </mc:AlternateContent>
        <mc:AlternateContent xmlns:mc="http://schemas.openxmlformats.org/markup-compatibility/2006">
          <mc:Choice Requires="x14">
            <control shapeId="11289" r:id="rId21" name="Check Box 25">
              <controlPr defaultSize="0" autoFill="0" autoLine="0" autoPict="0">
                <anchor moveWithCells="1">
                  <from>
                    <xdr:col>14</xdr:col>
                    <xdr:colOff>9525</xdr:colOff>
                    <xdr:row>40</xdr:row>
                    <xdr:rowOff>9525</xdr:rowOff>
                  </from>
                  <to>
                    <xdr:col>14</xdr:col>
                    <xdr:colOff>581025</xdr:colOff>
                    <xdr:row>41</xdr:row>
                    <xdr:rowOff>38100</xdr:rowOff>
                  </to>
                </anchor>
              </controlPr>
            </control>
          </mc:Choice>
        </mc:AlternateContent>
        <mc:AlternateContent xmlns:mc="http://schemas.openxmlformats.org/markup-compatibility/2006">
          <mc:Choice Requires="x14">
            <control shapeId="11294" r:id="rId22" name="Check Box 30">
              <controlPr defaultSize="0" autoFill="0" autoLine="0" autoPict="0">
                <anchor moveWithCells="1">
                  <from>
                    <xdr:col>13</xdr:col>
                    <xdr:colOff>9525</xdr:colOff>
                    <xdr:row>36</xdr:row>
                    <xdr:rowOff>9525</xdr:rowOff>
                  </from>
                  <to>
                    <xdr:col>13</xdr:col>
                    <xdr:colOff>581025</xdr:colOff>
                    <xdr:row>37</xdr:row>
                    <xdr:rowOff>28575</xdr:rowOff>
                  </to>
                </anchor>
              </controlPr>
            </control>
          </mc:Choice>
        </mc:AlternateContent>
        <mc:AlternateContent xmlns:mc="http://schemas.openxmlformats.org/markup-compatibility/2006">
          <mc:Choice Requires="x14">
            <control shapeId="11295" r:id="rId23" name="Check Box 31">
              <controlPr defaultSize="0" autoFill="0" autoLine="0" autoPict="0">
                <anchor moveWithCells="1">
                  <from>
                    <xdr:col>14</xdr:col>
                    <xdr:colOff>9525</xdr:colOff>
                    <xdr:row>36</xdr:row>
                    <xdr:rowOff>9525</xdr:rowOff>
                  </from>
                  <to>
                    <xdr:col>14</xdr:col>
                    <xdr:colOff>581025</xdr:colOff>
                    <xdr:row>37</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I166"/>
  <sheetViews>
    <sheetView showGridLines="0" workbookViewId="0">
      <pane ySplit="11" topLeftCell="A12" activePane="bottomLeft" state="frozen"/>
      <selection activeCell="H70" sqref="H70"/>
      <selection pane="bottomLeft" activeCell="D13" sqref="D13"/>
    </sheetView>
  </sheetViews>
  <sheetFormatPr defaultColWidth="8.85546875" defaultRowHeight="12"/>
  <cols>
    <col min="1" max="1" width="4.28515625" style="178" customWidth="1"/>
    <col min="2" max="2" width="50.7109375" style="178" customWidth="1"/>
    <col min="3" max="3" width="16.7109375" style="178" customWidth="1"/>
    <col min="4" max="6" width="13.7109375" style="179" customWidth="1"/>
    <col min="7" max="7" width="11.7109375" style="180" customWidth="1"/>
    <col min="8" max="8" width="10.7109375" style="180" customWidth="1"/>
    <col min="9" max="9" width="8.85546875" style="178" hidden="1" customWidth="1"/>
    <col min="10" max="10" width="4.7109375" style="178" customWidth="1"/>
    <col min="11" max="16384" width="8.85546875" style="178"/>
  </cols>
  <sheetData>
    <row r="1" spans="1:9" s="1" customFormat="1" ht="21">
      <c r="A1" s="3"/>
      <c r="B1" s="613" t="s">
        <v>515</v>
      </c>
      <c r="C1" s="613"/>
      <c r="D1" s="613"/>
      <c r="E1" s="613"/>
      <c r="F1" s="614"/>
      <c r="G1" s="787" t="s">
        <v>11</v>
      </c>
      <c r="H1" s="788"/>
    </row>
    <row r="2" spans="1:9" s="1" customFormat="1" ht="18">
      <c r="A2" s="100"/>
      <c r="B2" s="613" t="s">
        <v>516</v>
      </c>
      <c r="C2" s="613"/>
      <c r="D2" s="613"/>
      <c r="E2" s="613"/>
      <c r="F2" s="614"/>
      <c r="G2" s="812" t="s">
        <v>383</v>
      </c>
      <c r="H2" s="813"/>
    </row>
    <row r="3" spans="1:9" s="1" customFormat="1" ht="16.149999999999999" customHeight="1" thickBot="1">
      <c r="A3" s="109" t="s">
        <v>389</v>
      </c>
      <c r="B3" s="487" t="s">
        <v>605</v>
      </c>
      <c r="C3" s="101"/>
      <c r="D3" s="101"/>
      <c r="E3" s="101"/>
      <c r="F3" s="101"/>
      <c r="G3" s="814" t="s">
        <v>12</v>
      </c>
      <c r="H3" s="815"/>
    </row>
    <row r="4" spans="1:9" s="1" customFormat="1" ht="7.5" customHeight="1" thickTop="1"/>
    <row r="5" spans="1:9" s="1" customFormat="1" ht="18" thickBot="1">
      <c r="B5" s="571" t="s">
        <v>35</v>
      </c>
      <c r="C5" s="796" t="str">
        <f>IF('1-2'!C9="","",'1-2'!C9)</f>
        <v/>
      </c>
      <c r="D5" s="796"/>
      <c r="E5" s="796"/>
      <c r="F5" s="571" t="s">
        <v>13</v>
      </c>
      <c r="G5" s="786" t="str">
        <f>IF('1-2'!B7="","",'1-2'!B7)</f>
        <v/>
      </c>
      <c r="H5" s="786"/>
    </row>
    <row r="6" spans="1:9" s="1" customFormat="1" ht="7.5" customHeight="1" thickBot="1">
      <c r="A6" s="3"/>
      <c r="B6" s="224"/>
      <c r="C6" s="2"/>
      <c r="D6" s="2"/>
      <c r="E6" s="2"/>
      <c r="F6" s="2"/>
      <c r="G6" s="2"/>
      <c r="H6" s="2"/>
    </row>
    <row r="7" spans="1:9" s="134" customFormat="1" ht="7.5" customHeight="1" thickTop="1"/>
    <row r="8" spans="1:9" s="375" customFormat="1" ht="17.25">
      <c r="B8" s="811" t="s">
        <v>301</v>
      </c>
      <c r="C8" s="811"/>
      <c r="D8" s="811"/>
      <c r="E8" s="811"/>
      <c r="F8" s="811"/>
      <c r="G8" s="811"/>
      <c r="H8" s="811"/>
    </row>
    <row r="9" spans="1:9" s="375" customFormat="1" ht="12.75" thickBot="1">
      <c r="D9" s="376"/>
      <c r="E9" s="376"/>
      <c r="F9" s="376"/>
      <c r="G9" s="377"/>
      <c r="H9" s="377"/>
      <c r="I9" s="375" t="s">
        <v>457</v>
      </c>
    </row>
    <row r="10" spans="1:9" s="375" customFormat="1" ht="12.75" thickBot="1">
      <c r="A10" s="378"/>
      <c r="B10" s="379" t="s">
        <v>390</v>
      </c>
      <c r="C10" s="591"/>
      <c r="D10" s="376"/>
      <c r="E10" s="376"/>
      <c r="F10" s="376"/>
      <c r="G10" s="377"/>
      <c r="H10" s="377"/>
      <c r="I10" s="375" t="s">
        <v>458</v>
      </c>
    </row>
    <row r="11" spans="1:9" s="375" customFormat="1" ht="24.75" thickBot="1">
      <c r="A11" s="611" t="s">
        <v>610</v>
      </c>
      <c r="B11" s="380" t="s">
        <v>187</v>
      </c>
      <c r="C11" s="381"/>
      <c r="D11" s="382" t="s">
        <v>498</v>
      </c>
      <c r="E11" s="382" t="s">
        <v>188</v>
      </c>
      <c r="F11" s="383" t="s">
        <v>189</v>
      </c>
      <c r="G11" s="851" t="s">
        <v>499</v>
      </c>
      <c r="H11" s="852"/>
    </row>
    <row r="12" spans="1:9" s="375" customFormat="1" ht="14.45" customHeight="1">
      <c r="B12" s="384" t="s">
        <v>422</v>
      </c>
      <c r="C12" s="385"/>
      <c r="D12" s="386"/>
      <c r="E12" s="386"/>
      <c r="F12" s="386"/>
      <c r="G12" s="837"/>
      <c r="H12" s="838"/>
    </row>
    <row r="13" spans="1:9" s="375" customFormat="1">
      <c r="A13" s="375">
        <v>1</v>
      </c>
      <c r="B13" s="387" t="s">
        <v>190</v>
      </c>
      <c r="C13" s="388" t="s">
        <v>609</v>
      </c>
      <c r="D13" s="389"/>
      <c r="E13" s="390"/>
      <c r="F13" s="390"/>
      <c r="G13" s="839"/>
      <c r="H13" s="840"/>
    </row>
    <row r="14" spans="1:9" s="375" customFormat="1">
      <c r="A14" s="375">
        <v>2</v>
      </c>
      <c r="B14" s="391" t="s">
        <v>191</v>
      </c>
      <c r="C14" s="392"/>
      <c r="D14" s="389"/>
      <c r="E14" s="390"/>
      <c r="F14" s="393"/>
      <c r="G14" s="839"/>
      <c r="H14" s="840"/>
    </row>
    <row r="15" spans="1:9" s="375" customFormat="1">
      <c r="A15" s="375">
        <v>3</v>
      </c>
      <c r="B15" s="391" t="s">
        <v>192</v>
      </c>
      <c r="C15" s="392"/>
      <c r="D15" s="389"/>
      <c r="E15" s="390"/>
      <c r="F15" s="390"/>
      <c r="G15" s="839"/>
      <c r="H15" s="840"/>
    </row>
    <row r="16" spans="1:9" s="375" customFormat="1">
      <c r="A16" s="375">
        <v>4</v>
      </c>
      <c r="B16" s="391" t="s">
        <v>193</v>
      </c>
      <c r="C16" s="392"/>
      <c r="D16" s="389"/>
      <c r="E16" s="390"/>
      <c r="F16" s="390"/>
      <c r="G16" s="839"/>
      <c r="H16" s="840"/>
    </row>
    <row r="17" spans="1:8" s="375" customFormat="1" ht="12.75" thickBot="1">
      <c r="A17" s="375">
        <v>5</v>
      </c>
      <c r="B17" s="394" t="s">
        <v>194</v>
      </c>
      <c r="C17" s="607"/>
      <c r="D17" s="395"/>
      <c r="E17" s="396"/>
      <c r="F17" s="396"/>
      <c r="G17" s="839"/>
      <c r="H17" s="840"/>
    </row>
    <row r="18" spans="1:8" s="375" customFormat="1" ht="15" customHeight="1" thickBot="1">
      <c r="A18" s="375">
        <v>6</v>
      </c>
      <c r="B18" s="397"/>
      <c r="C18" s="398" t="s">
        <v>195</v>
      </c>
      <c r="D18" s="399">
        <f>SUM(D13:D17)</f>
        <v>0</v>
      </c>
      <c r="E18" s="399">
        <f t="shared" ref="E18:F18" si="0">SUM(E13:E17)</f>
        <v>0</v>
      </c>
      <c r="F18" s="399">
        <f t="shared" si="0"/>
        <v>0</v>
      </c>
      <c r="G18" s="843"/>
      <c r="H18" s="844"/>
    </row>
    <row r="19" spans="1:8" s="375" customFormat="1">
      <c r="A19" s="375">
        <v>7</v>
      </c>
      <c r="B19" s="400"/>
      <c r="C19" s="401"/>
      <c r="D19" s="402"/>
      <c r="E19" s="402"/>
      <c r="F19" s="402"/>
      <c r="G19" s="849"/>
      <c r="H19" s="850"/>
    </row>
    <row r="20" spans="1:8" s="375" customFormat="1">
      <c r="A20" s="375">
        <v>8</v>
      </c>
      <c r="B20" s="384" t="s">
        <v>423</v>
      </c>
      <c r="C20" s="385"/>
      <c r="D20" s="403"/>
      <c r="E20" s="403"/>
      <c r="F20" s="403"/>
      <c r="G20" s="837"/>
      <c r="H20" s="838"/>
    </row>
    <row r="21" spans="1:8" s="375" customFormat="1">
      <c r="A21" s="375">
        <v>9</v>
      </c>
      <c r="B21" s="391" t="s">
        <v>197</v>
      </c>
      <c r="C21" s="392"/>
      <c r="D21" s="393"/>
      <c r="E21" s="393"/>
      <c r="F21" s="393"/>
      <c r="G21" s="839"/>
      <c r="H21" s="840"/>
    </row>
    <row r="22" spans="1:8" s="375" customFormat="1">
      <c r="A22" s="375">
        <v>10</v>
      </c>
      <c r="B22" s="391" t="s">
        <v>198</v>
      </c>
      <c r="C22" s="392"/>
      <c r="D22" s="393"/>
      <c r="E22" s="393"/>
      <c r="F22" s="393"/>
      <c r="G22" s="839"/>
      <c r="H22" s="840"/>
    </row>
    <row r="23" spans="1:8" s="375" customFormat="1">
      <c r="A23" s="375">
        <v>11</v>
      </c>
      <c r="B23" s="391" t="s">
        <v>536</v>
      </c>
      <c r="C23" s="392"/>
      <c r="D23" s="393"/>
      <c r="E23" s="393"/>
      <c r="F23" s="393"/>
      <c r="G23" s="839"/>
      <c r="H23" s="840"/>
    </row>
    <row r="24" spans="1:8" s="375" customFormat="1">
      <c r="A24" s="375">
        <v>12</v>
      </c>
      <c r="B24" s="391" t="s">
        <v>199</v>
      </c>
      <c r="C24" s="392"/>
      <c r="D24" s="393"/>
      <c r="E24" s="393"/>
      <c r="F24" s="393"/>
      <c r="G24" s="839"/>
      <c r="H24" s="840"/>
    </row>
    <row r="25" spans="1:8" s="375" customFormat="1">
      <c r="A25" s="375">
        <v>13</v>
      </c>
      <c r="B25" s="391" t="s">
        <v>200</v>
      </c>
      <c r="C25" s="392"/>
      <c r="D25" s="393"/>
      <c r="E25" s="393"/>
      <c r="F25" s="393"/>
      <c r="G25" s="839"/>
      <c r="H25" s="840"/>
    </row>
    <row r="26" spans="1:8" s="375" customFormat="1">
      <c r="A26" s="375">
        <v>14</v>
      </c>
      <c r="B26" s="391" t="s">
        <v>548</v>
      </c>
      <c r="C26" s="392"/>
      <c r="D26" s="389"/>
      <c r="E26" s="389"/>
      <c r="F26" s="389"/>
      <c r="G26" s="839"/>
      <c r="H26" s="840"/>
    </row>
    <row r="27" spans="1:8" s="375" customFormat="1">
      <c r="A27" s="375">
        <v>15</v>
      </c>
      <c r="B27" s="391" t="s">
        <v>201</v>
      </c>
      <c r="C27" s="392"/>
      <c r="D27" s="389"/>
      <c r="E27" s="389"/>
      <c r="F27" s="389"/>
      <c r="G27" s="839"/>
      <c r="H27" s="840"/>
    </row>
    <row r="28" spans="1:8" s="375" customFormat="1">
      <c r="A28" s="375">
        <v>16</v>
      </c>
      <c r="B28" s="391" t="s">
        <v>202</v>
      </c>
      <c r="C28" s="392"/>
      <c r="D28" s="389"/>
      <c r="E28" s="389"/>
      <c r="F28" s="389"/>
      <c r="G28" s="839"/>
      <c r="H28" s="840"/>
    </row>
    <row r="29" spans="1:8" s="375" customFormat="1">
      <c r="A29" s="375">
        <v>17</v>
      </c>
      <c r="B29" s="391" t="s">
        <v>549</v>
      </c>
      <c r="C29" s="392"/>
      <c r="D29" s="389"/>
      <c r="E29" s="389"/>
      <c r="F29" s="389"/>
      <c r="G29" s="839"/>
      <c r="H29" s="840"/>
    </row>
    <row r="30" spans="1:8" s="375" customFormat="1">
      <c r="A30" s="375">
        <v>18</v>
      </c>
      <c r="B30" s="391" t="s">
        <v>537</v>
      </c>
      <c r="C30" s="392"/>
      <c r="D30" s="389"/>
      <c r="E30" s="389"/>
      <c r="F30" s="389"/>
      <c r="G30" s="839"/>
      <c r="H30" s="840"/>
    </row>
    <row r="31" spans="1:8" s="375" customFormat="1">
      <c r="A31" s="375">
        <v>19</v>
      </c>
      <c r="B31" s="391" t="s">
        <v>538</v>
      </c>
      <c r="C31" s="392"/>
      <c r="D31" s="389"/>
      <c r="E31" s="389"/>
      <c r="F31" s="389"/>
      <c r="G31" s="839"/>
      <c r="H31" s="840"/>
    </row>
    <row r="32" spans="1:8" s="375" customFormat="1">
      <c r="A32" s="375">
        <v>20</v>
      </c>
      <c r="B32" s="391" t="s">
        <v>550</v>
      </c>
      <c r="C32" s="392"/>
      <c r="D32" s="389"/>
      <c r="E32" s="389"/>
      <c r="F32" s="389"/>
      <c r="G32" s="839"/>
      <c r="H32" s="840"/>
    </row>
    <row r="33" spans="1:8" s="375" customFormat="1">
      <c r="A33" s="375">
        <v>21</v>
      </c>
      <c r="B33" s="391" t="s">
        <v>203</v>
      </c>
      <c r="C33" s="392"/>
      <c r="D33" s="389"/>
      <c r="E33" s="389"/>
      <c r="F33" s="389"/>
      <c r="G33" s="839"/>
      <c r="H33" s="840"/>
    </row>
    <row r="34" spans="1:8" s="375" customFormat="1">
      <c r="A34" s="375">
        <v>22</v>
      </c>
      <c r="B34" s="391" t="s">
        <v>539</v>
      </c>
      <c r="C34" s="392"/>
      <c r="D34" s="389"/>
      <c r="E34" s="389"/>
      <c r="F34" s="389"/>
      <c r="G34" s="839"/>
      <c r="H34" s="840"/>
    </row>
    <row r="35" spans="1:8" s="375" customFormat="1">
      <c r="A35" s="375">
        <v>23</v>
      </c>
      <c r="B35" s="404" t="s">
        <v>551</v>
      </c>
      <c r="C35" s="405"/>
      <c r="D35" s="389"/>
      <c r="E35" s="389"/>
      <c r="F35" s="389"/>
      <c r="G35" s="839"/>
      <c r="H35" s="840"/>
    </row>
    <row r="36" spans="1:8" s="375" customFormat="1">
      <c r="A36" s="375">
        <v>24</v>
      </c>
      <c r="B36" s="391" t="s">
        <v>540</v>
      </c>
      <c r="C36" s="392"/>
      <c r="D36" s="389"/>
      <c r="E36" s="389"/>
      <c r="F36" s="389"/>
      <c r="G36" s="839"/>
      <c r="H36" s="840"/>
    </row>
    <row r="37" spans="1:8" s="375" customFormat="1">
      <c r="A37" s="375">
        <v>25</v>
      </c>
      <c r="B37" s="391" t="s">
        <v>553</v>
      </c>
      <c r="C37" s="392"/>
      <c r="D37" s="389"/>
      <c r="E37" s="389"/>
      <c r="F37" s="389"/>
      <c r="G37" s="839"/>
      <c r="H37" s="840"/>
    </row>
    <row r="38" spans="1:8" s="375" customFormat="1">
      <c r="A38" s="375">
        <v>26</v>
      </c>
      <c r="B38" s="391" t="s">
        <v>541</v>
      </c>
      <c r="C38" s="392"/>
      <c r="D38" s="389"/>
      <c r="E38" s="389"/>
      <c r="F38" s="389"/>
      <c r="G38" s="839"/>
      <c r="H38" s="840"/>
    </row>
    <row r="39" spans="1:8" s="375" customFormat="1">
      <c r="A39" s="375">
        <v>27</v>
      </c>
      <c r="B39" s="391" t="s">
        <v>542</v>
      </c>
      <c r="C39" s="392"/>
      <c r="D39" s="389"/>
      <c r="E39" s="389"/>
      <c r="F39" s="389"/>
      <c r="G39" s="839"/>
      <c r="H39" s="840"/>
    </row>
    <row r="40" spans="1:8" s="375" customFormat="1">
      <c r="A40" s="375">
        <v>28</v>
      </c>
      <c r="B40" s="391" t="s">
        <v>543</v>
      </c>
      <c r="C40" s="392"/>
      <c r="D40" s="389"/>
      <c r="E40" s="389"/>
      <c r="F40" s="389"/>
      <c r="G40" s="839"/>
      <c r="H40" s="840"/>
    </row>
    <row r="41" spans="1:8" s="375" customFormat="1">
      <c r="A41" s="375">
        <v>29</v>
      </c>
      <c r="B41" s="391" t="s">
        <v>205</v>
      </c>
      <c r="C41" s="392"/>
      <c r="D41" s="389"/>
      <c r="E41" s="389"/>
      <c r="F41" s="389"/>
      <c r="G41" s="839"/>
      <c r="H41" s="840"/>
    </row>
    <row r="42" spans="1:8" s="375" customFormat="1">
      <c r="A42" s="375">
        <v>30</v>
      </c>
      <c r="B42" s="391" t="s">
        <v>552</v>
      </c>
      <c r="C42" s="392"/>
      <c r="D42" s="389"/>
      <c r="E42" s="389"/>
      <c r="F42" s="389"/>
      <c r="G42" s="839"/>
      <c r="H42" s="840"/>
    </row>
    <row r="43" spans="1:8" s="375" customFormat="1">
      <c r="A43" s="375">
        <v>31</v>
      </c>
      <c r="B43" s="391" t="s">
        <v>544</v>
      </c>
      <c r="C43" s="392"/>
      <c r="D43" s="389"/>
      <c r="E43" s="389"/>
      <c r="F43" s="389"/>
      <c r="G43" s="839"/>
      <c r="H43" s="840"/>
    </row>
    <row r="44" spans="1:8" s="375" customFormat="1">
      <c r="A44" s="375">
        <v>32</v>
      </c>
      <c r="B44" s="391" t="s">
        <v>545</v>
      </c>
      <c r="C44" s="392"/>
      <c r="D44" s="389"/>
      <c r="E44" s="389"/>
      <c r="F44" s="389"/>
      <c r="G44" s="839"/>
      <c r="H44" s="840"/>
    </row>
    <row r="45" spans="1:8" s="375" customFormat="1">
      <c r="A45" s="375">
        <v>33</v>
      </c>
      <c r="B45" s="391" t="s">
        <v>546</v>
      </c>
      <c r="C45" s="392"/>
      <c r="D45" s="389"/>
      <c r="E45" s="389"/>
      <c r="F45" s="389"/>
      <c r="G45" s="839"/>
      <c r="H45" s="840"/>
    </row>
    <row r="46" spans="1:8" s="375" customFormat="1">
      <c r="A46" s="375">
        <v>34</v>
      </c>
      <c r="B46" s="391" t="s">
        <v>547</v>
      </c>
      <c r="C46" s="392"/>
      <c r="D46" s="389"/>
      <c r="E46" s="389"/>
      <c r="F46" s="389"/>
      <c r="G46" s="839"/>
      <c r="H46" s="840"/>
    </row>
    <row r="47" spans="1:8" s="375" customFormat="1">
      <c r="A47" s="375">
        <v>35</v>
      </c>
      <c r="B47" s="391" t="s">
        <v>204</v>
      </c>
      <c r="C47" s="392"/>
      <c r="D47" s="389"/>
      <c r="E47" s="389"/>
      <c r="F47" s="389"/>
      <c r="G47" s="839"/>
      <c r="H47" s="840"/>
    </row>
    <row r="48" spans="1:8" s="375" customFormat="1">
      <c r="A48" s="375">
        <v>36</v>
      </c>
      <c r="B48" s="404" t="s">
        <v>560</v>
      </c>
      <c r="C48" s="405"/>
      <c r="D48" s="393"/>
      <c r="E48" s="406"/>
      <c r="F48" s="406"/>
      <c r="G48" s="839"/>
      <c r="H48" s="840"/>
    </row>
    <row r="49" spans="1:8" s="375" customFormat="1">
      <c r="A49" s="375">
        <v>37</v>
      </c>
      <c r="B49" s="404" t="s">
        <v>530</v>
      </c>
      <c r="C49" s="405"/>
      <c r="D49" s="393"/>
      <c r="E49" s="406"/>
      <c r="F49" s="406"/>
      <c r="G49" s="839"/>
      <c r="H49" s="840"/>
    </row>
    <row r="50" spans="1:8" s="375" customFormat="1">
      <c r="A50" s="375">
        <v>38</v>
      </c>
      <c r="B50" s="404" t="s">
        <v>531</v>
      </c>
      <c r="C50" s="405"/>
      <c r="D50" s="393"/>
      <c r="E50" s="393"/>
      <c r="F50" s="393"/>
      <c r="G50" s="839"/>
      <c r="H50" s="840"/>
    </row>
    <row r="51" spans="1:8" s="375" customFormat="1">
      <c r="A51" s="375">
        <v>39</v>
      </c>
      <c r="B51" s="404" t="s">
        <v>532</v>
      </c>
      <c r="C51" s="405"/>
      <c r="D51" s="393"/>
      <c r="E51" s="393"/>
      <c r="F51" s="393"/>
      <c r="G51" s="839"/>
      <c r="H51" s="840"/>
    </row>
    <row r="52" spans="1:8" s="375" customFormat="1">
      <c r="A52" s="375">
        <v>40</v>
      </c>
      <c r="B52" s="404" t="s">
        <v>533</v>
      </c>
      <c r="C52" s="405"/>
      <c r="D52" s="393"/>
      <c r="E52" s="393"/>
      <c r="F52" s="393"/>
      <c r="G52" s="839"/>
      <c r="H52" s="840"/>
    </row>
    <row r="53" spans="1:8" s="375" customFormat="1">
      <c r="A53" s="375">
        <v>41</v>
      </c>
      <c r="B53" s="391" t="s">
        <v>534</v>
      </c>
      <c r="C53" s="392"/>
      <c r="D53" s="393"/>
      <c r="E53" s="393"/>
      <c r="F53" s="393"/>
      <c r="G53" s="839"/>
      <c r="H53" s="840"/>
    </row>
    <row r="54" spans="1:8" s="375" customFormat="1">
      <c r="A54" s="375">
        <v>42</v>
      </c>
      <c r="B54" s="391" t="s">
        <v>535</v>
      </c>
      <c r="C54" s="392"/>
      <c r="D54" s="393"/>
      <c r="E54" s="393"/>
      <c r="F54" s="393"/>
      <c r="G54" s="839"/>
      <c r="H54" s="840"/>
    </row>
    <row r="55" spans="1:8" s="375" customFormat="1">
      <c r="A55" s="375">
        <v>43</v>
      </c>
      <c r="B55" s="533" t="s">
        <v>196</v>
      </c>
      <c r="C55" s="537"/>
      <c r="D55" s="596"/>
      <c r="E55" s="597"/>
      <c r="F55" s="597"/>
      <c r="G55" s="839"/>
      <c r="H55" s="840"/>
    </row>
    <row r="56" spans="1:8" s="375" customFormat="1">
      <c r="A56" s="375">
        <v>44</v>
      </c>
      <c r="B56" s="536" t="s">
        <v>554</v>
      </c>
      <c r="C56" s="392"/>
      <c r="D56" s="389"/>
      <c r="E56" s="389"/>
      <c r="F56" s="389"/>
      <c r="G56" s="839"/>
      <c r="H56" s="840"/>
    </row>
    <row r="57" spans="1:8" s="375" customFormat="1">
      <c r="A57" s="375">
        <v>45</v>
      </c>
      <c r="B57" s="598" t="s">
        <v>561</v>
      </c>
      <c r="C57" s="594"/>
      <c r="D57" s="389"/>
      <c r="E57" s="389"/>
      <c r="F57" s="389"/>
      <c r="G57" s="839"/>
      <c r="H57" s="840"/>
    </row>
    <row r="58" spans="1:8" s="375" customFormat="1">
      <c r="A58" s="375">
        <v>46</v>
      </c>
      <c r="B58" s="598" t="s">
        <v>561</v>
      </c>
      <c r="C58" s="594"/>
      <c r="D58" s="389"/>
      <c r="E58" s="389"/>
      <c r="F58" s="389"/>
      <c r="G58" s="839"/>
      <c r="H58" s="840"/>
    </row>
    <row r="59" spans="1:8" s="375" customFormat="1" ht="15" customHeight="1" thickBot="1">
      <c r="A59" s="375">
        <v>47</v>
      </c>
      <c r="B59" s="407" t="s">
        <v>207</v>
      </c>
      <c r="C59" s="408"/>
      <c r="D59" s="409">
        <f>SUM(D21:D58)</f>
        <v>0</v>
      </c>
      <c r="E59" s="409">
        <f t="shared" ref="E59:F59" si="1">SUM(E21:E58)</f>
        <v>0</v>
      </c>
      <c r="F59" s="409">
        <f t="shared" si="1"/>
        <v>0</v>
      </c>
      <c r="G59" s="845"/>
      <c r="H59" s="846"/>
    </row>
    <row r="60" spans="1:8" s="375" customFormat="1">
      <c r="A60" s="375">
        <v>48</v>
      </c>
      <c r="B60" s="410"/>
      <c r="C60" s="411" t="s">
        <v>398</v>
      </c>
      <c r="D60" s="595"/>
      <c r="E60" s="595"/>
      <c r="F60" s="595"/>
      <c r="G60" s="847"/>
      <c r="H60" s="848"/>
    </row>
    <row r="61" spans="1:8" s="375" customFormat="1">
      <c r="A61" s="375">
        <v>49</v>
      </c>
      <c r="B61" s="387" t="s">
        <v>208</v>
      </c>
      <c r="C61" s="412">
        <f>$D$59*MaxFees!H28</f>
        <v>0</v>
      </c>
      <c r="D61" s="389"/>
      <c r="E61" s="535"/>
      <c r="F61" s="413"/>
      <c r="G61" s="839"/>
      <c r="H61" s="840"/>
    </row>
    <row r="62" spans="1:8" s="375" customFormat="1">
      <c r="A62" s="375">
        <v>50</v>
      </c>
      <c r="B62" s="391" t="s">
        <v>209</v>
      </c>
      <c r="C62" s="412">
        <f>$D$59*MaxFees!H29</f>
        <v>0</v>
      </c>
      <c r="D62" s="389"/>
      <c r="E62" s="389"/>
      <c r="F62" s="389"/>
      <c r="G62" s="839"/>
      <c r="H62" s="840"/>
    </row>
    <row r="63" spans="1:8" s="375" customFormat="1">
      <c r="A63" s="375">
        <v>51</v>
      </c>
      <c r="B63" s="391" t="s">
        <v>210</v>
      </c>
      <c r="C63" s="412">
        <f>$D$59*MaxFees!H30</f>
        <v>0</v>
      </c>
      <c r="D63" s="389"/>
      <c r="E63" s="389"/>
      <c r="F63" s="389"/>
      <c r="G63" s="839"/>
      <c r="H63" s="840"/>
    </row>
    <row r="64" spans="1:8" s="375" customFormat="1">
      <c r="A64" s="375">
        <v>52</v>
      </c>
      <c r="B64" s="391" t="s">
        <v>206</v>
      </c>
      <c r="C64" s="392"/>
      <c r="D64" s="389"/>
      <c r="E64" s="389"/>
      <c r="F64" s="389"/>
      <c r="G64" s="839"/>
      <c r="H64" s="840"/>
    </row>
    <row r="65" spans="1:8" s="375" customFormat="1">
      <c r="A65" s="375">
        <v>53</v>
      </c>
      <c r="B65" s="391" t="s">
        <v>562</v>
      </c>
      <c r="C65" s="414">
        <f>D59*0.1</f>
        <v>0</v>
      </c>
      <c r="D65" s="389"/>
      <c r="E65" s="389"/>
      <c r="F65" s="389"/>
      <c r="G65" s="839"/>
      <c r="H65" s="840"/>
    </row>
    <row r="66" spans="1:8" s="375" customFormat="1" ht="12.75" thickBot="1">
      <c r="A66" s="375">
        <v>54</v>
      </c>
      <c r="B66" s="415" t="s">
        <v>564</v>
      </c>
      <c r="C66" s="412">
        <f>(D59*0.07)</f>
        <v>0</v>
      </c>
      <c r="D66" s="395"/>
      <c r="E66" s="395"/>
      <c r="F66" s="395"/>
      <c r="G66" s="839"/>
      <c r="H66" s="840"/>
    </row>
    <row r="67" spans="1:8" s="375" customFormat="1" ht="15" customHeight="1" thickBot="1">
      <c r="A67" s="375">
        <v>55</v>
      </c>
      <c r="B67" s="416"/>
      <c r="C67" s="398" t="s">
        <v>607</v>
      </c>
      <c r="D67" s="399">
        <f>SUM(D59:D66)</f>
        <v>0</v>
      </c>
      <c r="E67" s="399">
        <f>SUM(E59:E66)</f>
        <v>0</v>
      </c>
      <c r="F67" s="399">
        <f>SUM(F59:F66)</f>
        <v>0</v>
      </c>
      <c r="G67" s="843"/>
      <c r="H67" s="844"/>
    </row>
    <row r="68" spans="1:8" s="375" customFormat="1">
      <c r="A68" s="375">
        <v>56</v>
      </c>
      <c r="B68" s="417" t="s">
        <v>563</v>
      </c>
      <c r="C68" s="418">
        <f>'4'!L10*'4'!F16</f>
        <v>0</v>
      </c>
      <c r="D68" s="402"/>
      <c r="E68" s="402"/>
      <c r="F68" s="402"/>
      <c r="G68" s="837"/>
      <c r="H68" s="838"/>
    </row>
    <row r="69" spans="1:8" s="375" customFormat="1" ht="12.75" thickBot="1">
      <c r="A69" s="375">
        <v>57</v>
      </c>
      <c r="B69" s="384" t="s">
        <v>424</v>
      </c>
      <c r="C69" s="419"/>
      <c r="D69" s="403"/>
      <c r="E69" s="403"/>
      <c r="F69" s="403"/>
      <c r="G69" s="837"/>
      <c r="H69" s="838"/>
    </row>
    <row r="70" spans="1:8" s="375" customFormat="1">
      <c r="A70" s="375">
        <v>58</v>
      </c>
      <c r="B70" s="387" t="s">
        <v>211</v>
      </c>
      <c r="C70" s="420" t="str">
        <f>IF(SUM(E70:F73)&gt;C73,"FAIL","PASS")</f>
        <v>PASS</v>
      </c>
      <c r="D70" s="421"/>
      <c r="E70" s="393"/>
      <c r="F70" s="389"/>
      <c r="G70" s="839"/>
      <c r="H70" s="840"/>
    </row>
    <row r="71" spans="1:8" s="375" customFormat="1">
      <c r="A71" s="375">
        <v>59</v>
      </c>
      <c r="B71" s="391" t="s">
        <v>212</v>
      </c>
      <c r="C71" s="422" t="s">
        <v>420</v>
      </c>
      <c r="D71" s="421"/>
      <c r="E71" s="389"/>
      <c r="F71" s="389"/>
      <c r="G71" s="839"/>
      <c r="H71" s="840"/>
    </row>
    <row r="72" spans="1:8" s="375" customFormat="1">
      <c r="A72" s="375">
        <v>60</v>
      </c>
      <c r="B72" s="391" t="s">
        <v>462</v>
      </c>
      <c r="C72" s="422" t="s">
        <v>421</v>
      </c>
      <c r="D72" s="421"/>
      <c r="E72" s="406"/>
      <c r="F72" s="406"/>
      <c r="G72" s="839"/>
      <c r="H72" s="840"/>
    </row>
    <row r="73" spans="1:8" s="375" customFormat="1" ht="12.75" thickBot="1">
      <c r="A73" s="375">
        <v>61</v>
      </c>
      <c r="B73" s="391" t="s">
        <v>213</v>
      </c>
      <c r="C73" s="423">
        <f>IF(MaxFees!D12+MaxFees!G12=0,0,(MaxFees!C18*MaxFees!D12)+(MaxFees!G18*MaxFees!G12))</f>
        <v>0</v>
      </c>
      <c r="D73" s="421"/>
      <c r="E73" s="406"/>
      <c r="F73" s="406"/>
      <c r="G73" s="839"/>
      <c r="H73" s="840"/>
    </row>
    <row r="74" spans="1:8" s="375" customFormat="1">
      <c r="A74" s="375">
        <v>62</v>
      </c>
      <c r="B74" s="391" t="s">
        <v>214</v>
      </c>
      <c r="C74" s="424"/>
      <c r="D74" s="389"/>
      <c r="E74" s="406"/>
      <c r="F74" s="406"/>
      <c r="G74" s="839"/>
      <c r="H74" s="840"/>
    </row>
    <row r="75" spans="1:8" s="375" customFormat="1">
      <c r="A75" s="375">
        <v>63</v>
      </c>
      <c r="B75" s="391" t="s">
        <v>215</v>
      </c>
      <c r="C75" s="392"/>
      <c r="D75" s="389"/>
      <c r="E75" s="389"/>
      <c r="F75" s="389"/>
      <c r="G75" s="839"/>
      <c r="H75" s="840"/>
    </row>
    <row r="76" spans="1:8" s="375" customFormat="1">
      <c r="A76" s="375">
        <v>64</v>
      </c>
      <c r="B76" s="391" t="s">
        <v>216</v>
      </c>
      <c r="C76" s="392"/>
      <c r="D76" s="389"/>
      <c r="E76" s="390"/>
      <c r="F76" s="390"/>
      <c r="G76" s="839"/>
      <c r="H76" s="840"/>
    </row>
    <row r="77" spans="1:8" s="375" customFormat="1">
      <c r="A77" s="375">
        <v>65</v>
      </c>
      <c r="B77" s="391" t="s">
        <v>217</v>
      </c>
      <c r="C77" s="392"/>
      <c r="D77" s="389"/>
      <c r="E77" s="389"/>
      <c r="F77" s="389"/>
      <c r="G77" s="839"/>
      <c r="H77" s="840"/>
    </row>
    <row r="78" spans="1:8" s="375" customFormat="1">
      <c r="A78" s="375">
        <v>66</v>
      </c>
      <c r="B78" s="391" t="s">
        <v>218</v>
      </c>
      <c r="C78" s="392"/>
      <c r="D78" s="389"/>
      <c r="E78" s="389"/>
      <c r="F78" s="389"/>
      <c r="G78" s="839"/>
      <c r="H78" s="840"/>
    </row>
    <row r="79" spans="1:8" s="375" customFormat="1">
      <c r="A79" s="375">
        <v>67</v>
      </c>
      <c r="B79" s="391" t="s">
        <v>194</v>
      </c>
      <c r="C79" s="392"/>
      <c r="D79" s="389"/>
      <c r="E79" s="389"/>
      <c r="F79" s="389"/>
      <c r="G79" s="839"/>
      <c r="H79" s="840"/>
    </row>
    <row r="80" spans="1:8" s="375" customFormat="1">
      <c r="A80" s="375">
        <v>68</v>
      </c>
      <c r="B80" s="391" t="s">
        <v>219</v>
      </c>
      <c r="C80" s="392"/>
      <c r="D80" s="389"/>
      <c r="E80" s="389"/>
      <c r="F80" s="389"/>
      <c r="G80" s="839"/>
      <c r="H80" s="840"/>
    </row>
    <row r="81" spans="1:8" s="375" customFormat="1">
      <c r="A81" s="375">
        <v>69</v>
      </c>
      <c r="B81" s="391" t="s">
        <v>220</v>
      </c>
      <c r="C81" s="392"/>
      <c r="D81" s="389"/>
      <c r="E81" s="390"/>
      <c r="F81" s="390"/>
      <c r="G81" s="839"/>
      <c r="H81" s="840"/>
    </row>
    <row r="82" spans="1:8" s="375" customFormat="1">
      <c r="A82" s="375">
        <v>70</v>
      </c>
      <c r="B82" s="391" t="s">
        <v>221</v>
      </c>
      <c r="C82" s="392"/>
      <c r="D82" s="389"/>
      <c r="E82" s="389"/>
      <c r="F82" s="389"/>
      <c r="G82" s="839"/>
      <c r="H82" s="840"/>
    </row>
    <row r="83" spans="1:8" s="375" customFormat="1" ht="12.75" thickBot="1">
      <c r="A83" s="375">
        <v>71</v>
      </c>
      <c r="B83" s="394" t="s">
        <v>177</v>
      </c>
      <c r="C83" s="439"/>
      <c r="D83" s="395"/>
      <c r="E83" s="395"/>
      <c r="F83" s="395"/>
      <c r="G83" s="839"/>
      <c r="H83" s="840"/>
    </row>
    <row r="84" spans="1:8" s="375" customFormat="1" ht="15" customHeight="1" thickBot="1">
      <c r="A84" s="375">
        <v>72</v>
      </c>
      <c r="B84" s="425"/>
      <c r="C84" s="426" t="s">
        <v>222</v>
      </c>
      <c r="D84" s="399">
        <f>SUM(D70:D83)</f>
        <v>0</v>
      </c>
      <c r="E84" s="399">
        <f>SUM(E70:E83)</f>
        <v>0</v>
      </c>
      <c r="F84" s="399">
        <f>SUM(F70:F83)</f>
        <v>0</v>
      </c>
      <c r="G84" s="843"/>
      <c r="H84" s="844"/>
    </row>
    <row r="85" spans="1:8" s="375" customFormat="1">
      <c r="A85" s="375">
        <v>73</v>
      </c>
      <c r="B85" s="400"/>
      <c r="C85" s="401"/>
      <c r="D85" s="402"/>
      <c r="E85" s="402"/>
      <c r="F85" s="402"/>
      <c r="G85" s="837"/>
      <c r="H85" s="838"/>
    </row>
    <row r="86" spans="1:8" s="375" customFormat="1">
      <c r="A86" s="375">
        <v>74</v>
      </c>
      <c r="B86" s="384" t="s">
        <v>425</v>
      </c>
      <c r="C86" s="385"/>
      <c r="D86" s="403"/>
      <c r="E86" s="403"/>
      <c r="F86" s="403"/>
      <c r="G86" s="837"/>
      <c r="H86" s="838"/>
    </row>
    <row r="87" spans="1:8" s="375" customFormat="1">
      <c r="A87" s="375">
        <v>75</v>
      </c>
      <c r="B87" s="387" t="s">
        <v>223</v>
      </c>
      <c r="C87" s="388"/>
      <c r="D87" s="389"/>
      <c r="E87" s="389"/>
      <c r="F87" s="389"/>
      <c r="G87" s="839"/>
      <c r="H87" s="840"/>
    </row>
    <row r="88" spans="1:8" s="375" customFormat="1">
      <c r="A88" s="375">
        <v>76</v>
      </c>
      <c r="B88" s="391" t="s">
        <v>224</v>
      </c>
      <c r="C88" s="392"/>
      <c r="D88" s="389"/>
      <c r="E88" s="389"/>
      <c r="F88" s="389"/>
      <c r="G88" s="839"/>
      <c r="H88" s="840"/>
    </row>
    <row r="89" spans="1:8" s="375" customFormat="1">
      <c r="A89" s="375">
        <v>77</v>
      </c>
      <c r="B89" s="391" t="s">
        <v>225</v>
      </c>
      <c r="C89" s="392"/>
      <c r="D89" s="389"/>
      <c r="E89" s="389"/>
      <c r="F89" s="389"/>
      <c r="G89" s="839"/>
      <c r="H89" s="840"/>
    </row>
    <row r="90" spans="1:8" s="375" customFormat="1">
      <c r="A90" s="375">
        <v>78</v>
      </c>
      <c r="B90" s="391" t="s">
        <v>231</v>
      </c>
      <c r="C90" s="392"/>
      <c r="D90" s="389"/>
      <c r="E90" s="389"/>
      <c r="F90" s="389"/>
      <c r="G90" s="839"/>
      <c r="H90" s="840"/>
    </row>
    <row r="91" spans="1:8" s="375" customFormat="1">
      <c r="A91" s="375">
        <v>79</v>
      </c>
      <c r="B91" s="391" t="s">
        <v>226</v>
      </c>
      <c r="C91" s="392"/>
      <c r="D91" s="389"/>
      <c r="E91" s="389"/>
      <c r="F91" s="389"/>
      <c r="G91" s="839"/>
      <c r="H91" s="840"/>
    </row>
    <row r="92" spans="1:8" s="375" customFormat="1">
      <c r="A92" s="375">
        <v>80</v>
      </c>
      <c r="B92" s="391" t="s">
        <v>227</v>
      </c>
      <c r="C92" s="392"/>
      <c r="D92" s="389"/>
      <c r="E92" s="389"/>
      <c r="F92" s="389"/>
      <c r="G92" s="839"/>
      <c r="H92" s="840"/>
    </row>
    <row r="93" spans="1:8" s="375" customFormat="1">
      <c r="A93" s="375">
        <v>81</v>
      </c>
      <c r="B93" s="391" t="s">
        <v>194</v>
      </c>
      <c r="C93" s="392"/>
      <c r="D93" s="389"/>
      <c r="E93" s="389"/>
      <c r="F93" s="389"/>
      <c r="G93" s="839"/>
      <c r="H93" s="840"/>
    </row>
    <row r="94" spans="1:8" s="375" customFormat="1">
      <c r="A94" s="375">
        <v>82</v>
      </c>
      <c r="B94" s="391" t="s">
        <v>228</v>
      </c>
      <c r="C94" s="392"/>
      <c r="D94" s="389"/>
      <c r="E94" s="389"/>
      <c r="F94" s="389"/>
      <c r="G94" s="839"/>
      <c r="H94" s="840"/>
    </row>
    <row r="95" spans="1:8" s="375" customFormat="1">
      <c r="A95" s="375">
        <v>83</v>
      </c>
      <c r="B95" s="391" t="s">
        <v>601</v>
      </c>
      <c r="C95" s="392"/>
      <c r="D95" s="389"/>
      <c r="E95" s="389"/>
      <c r="F95" s="389"/>
      <c r="G95" s="839"/>
      <c r="H95" s="840"/>
    </row>
    <row r="96" spans="1:8" s="375" customFormat="1" ht="12.75" thickBot="1">
      <c r="A96" s="375">
        <v>84</v>
      </c>
      <c r="B96" s="394" t="s">
        <v>177</v>
      </c>
      <c r="C96" s="439"/>
      <c r="D96" s="395"/>
      <c r="E96" s="395"/>
      <c r="F96" s="395"/>
      <c r="G96" s="839"/>
      <c r="H96" s="840"/>
    </row>
    <row r="97" spans="1:8" s="375" customFormat="1" ht="15" customHeight="1" thickBot="1">
      <c r="A97" s="375">
        <v>85</v>
      </c>
      <c r="B97" s="425"/>
      <c r="C97" s="426" t="s">
        <v>229</v>
      </c>
      <c r="D97" s="399">
        <f>SUM(D87:D96)</f>
        <v>0</v>
      </c>
      <c r="E97" s="399">
        <f t="shared" ref="E97" si="2">SUM(E87:E96)</f>
        <v>0</v>
      </c>
      <c r="F97" s="399">
        <f>SUM(F87:F96)</f>
        <v>0</v>
      </c>
      <c r="G97" s="843"/>
      <c r="H97" s="844"/>
    </row>
    <row r="98" spans="1:8" s="375" customFormat="1">
      <c r="A98" s="375">
        <v>86</v>
      </c>
      <c r="B98" s="400"/>
      <c r="C98" s="401"/>
      <c r="D98" s="402"/>
      <c r="E98" s="402"/>
      <c r="F98" s="402"/>
      <c r="G98" s="837"/>
      <c r="H98" s="838"/>
    </row>
    <row r="99" spans="1:8" s="375" customFormat="1" ht="12.75" thickBot="1">
      <c r="A99" s="375">
        <v>87</v>
      </c>
      <c r="B99" s="384" t="s">
        <v>426</v>
      </c>
      <c r="C99" s="427"/>
      <c r="D99" s="403"/>
      <c r="E99" s="403"/>
      <c r="F99" s="403"/>
      <c r="G99" s="837"/>
      <c r="H99" s="838"/>
    </row>
    <row r="100" spans="1:8" s="375" customFormat="1">
      <c r="A100" s="375">
        <v>88</v>
      </c>
      <c r="B100" s="391" t="s">
        <v>230</v>
      </c>
      <c r="C100" s="420" t="str">
        <f>IF(D100&gt;C104,"FAIL","PASS")</f>
        <v>PASS</v>
      </c>
      <c r="D100" s="428"/>
      <c r="E100" s="390"/>
      <c r="F100" s="390"/>
      <c r="G100" s="839"/>
      <c r="H100" s="840"/>
    </row>
    <row r="101" spans="1:8" s="375" customFormat="1">
      <c r="A101" s="375">
        <v>89</v>
      </c>
      <c r="B101" s="391" t="s">
        <v>521</v>
      </c>
      <c r="C101" s="422" t="s">
        <v>420</v>
      </c>
      <c r="D101" s="428"/>
      <c r="E101" s="390"/>
      <c r="F101" s="390"/>
      <c r="G101" s="839"/>
      <c r="H101" s="840"/>
    </row>
    <row r="102" spans="1:8" s="375" customFormat="1">
      <c r="A102" s="375">
        <v>90</v>
      </c>
      <c r="B102" s="391" t="s">
        <v>522</v>
      </c>
      <c r="C102" s="422" t="s">
        <v>511</v>
      </c>
      <c r="D102" s="428"/>
      <c r="E102" s="390"/>
      <c r="F102" s="390"/>
      <c r="G102" s="839"/>
      <c r="H102" s="840"/>
    </row>
    <row r="103" spans="1:8" s="375" customFormat="1">
      <c r="A103" s="375">
        <v>91</v>
      </c>
      <c r="B103" s="391" t="s">
        <v>194</v>
      </c>
      <c r="C103" s="429" t="s">
        <v>512</v>
      </c>
      <c r="D103" s="428"/>
      <c r="E103" s="390"/>
      <c r="F103" s="390"/>
      <c r="G103" s="839"/>
      <c r="H103" s="840"/>
    </row>
    <row r="104" spans="1:8" s="375" customFormat="1" ht="12.75" thickBot="1">
      <c r="A104" s="375">
        <v>92</v>
      </c>
      <c r="B104" s="394" t="s">
        <v>227</v>
      </c>
      <c r="C104" s="430">
        <f>'7'!H20*0.02</f>
        <v>0</v>
      </c>
      <c r="D104" s="431"/>
      <c r="E104" s="396"/>
      <c r="F104" s="396"/>
      <c r="G104" s="839"/>
      <c r="H104" s="840"/>
    </row>
    <row r="105" spans="1:8" s="375" customFormat="1" ht="15" customHeight="1" thickBot="1">
      <c r="A105" s="375">
        <v>93</v>
      </c>
      <c r="B105" s="425"/>
      <c r="C105" s="432" t="s">
        <v>232</v>
      </c>
      <c r="D105" s="399">
        <f>SUM(D100:D104)</f>
        <v>0</v>
      </c>
      <c r="E105" s="399">
        <f t="shared" ref="E105:F105" si="3">SUM(E100:E104)</f>
        <v>0</v>
      </c>
      <c r="F105" s="399">
        <f t="shared" si="3"/>
        <v>0</v>
      </c>
      <c r="G105" s="843"/>
      <c r="H105" s="844"/>
    </row>
    <row r="106" spans="1:8" s="375" customFormat="1">
      <c r="A106" s="375">
        <v>94</v>
      </c>
      <c r="B106" s="400"/>
      <c r="C106" s="401"/>
      <c r="D106" s="402"/>
      <c r="E106" s="402"/>
      <c r="F106" s="402"/>
      <c r="G106" s="837"/>
      <c r="H106" s="838"/>
    </row>
    <row r="107" spans="1:8" s="375" customFormat="1">
      <c r="A107" s="375">
        <v>95</v>
      </c>
      <c r="B107" s="384" t="s">
        <v>427</v>
      </c>
      <c r="C107" s="385"/>
      <c r="D107" s="403"/>
      <c r="E107" s="403"/>
      <c r="F107" s="403"/>
      <c r="G107" s="837"/>
      <c r="H107" s="838"/>
    </row>
    <row r="108" spans="1:8" s="375" customFormat="1">
      <c r="A108" s="375">
        <v>96</v>
      </c>
      <c r="B108" s="391" t="s">
        <v>233</v>
      </c>
      <c r="C108" s="392"/>
      <c r="D108" s="389"/>
      <c r="E108" s="390"/>
      <c r="F108" s="390"/>
      <c r="G108" s="839"/>
      <c r="H108" s="840"/>
    </row>
    <row r="109" spans="1:8" s="375" customFormat="1">
      <c r="A109" s="375">
        <v>97</v>
      </c>
      <c r="B109" s="391" t="s">
        <v>194</v>
      </c>
      <c r="C109" s="392"/>
      <c r="D109" s="389"/>
      <c r="E109" s="390"/>
      <c r="F109" s="390"/>
      <c r="G109" s="839"/>
      <c r="H109" s="840"/>
    </row>
    <row r="110" spans="1:8" s="375" customFormat="1" ht="12.75" thickBot="1">
      <c r="A110" s="375">
        <v>98</v>
      </c>
      <c r="B110" s="394" t="s">
        <v>177</v>
      </c>
      <c r="C110" s="439"/>
      <c r="D110" s="395"/>
      <c r="E110" s="396"/>
      <c r="F110" s="396"/>
      <c r="G110" s="839"/>
      <c r="H110" s="840"/>
    </row>
    <row r="111" spans="1:8" s="375" customFormat="1" ht="15" customHeight="1" thickBot="1">
      <c r="A111" s="375">
        <v>99</v>
      </c>
      <c r="B111" s="425"/>
      <c r="C111" s="426" t="s">
        <v>385</v>
      </c>
      <c r="D111" s="399">
        <f>SUM(D108:D110)</f>
        <v>0</v>
      </c>
      <c r="E111" s="399"/>
      <c r="F111" s="399">
        <f>SUM(F108:F110)</f>
        <v>0</v>
      </c>
      <c r="G111" s="843"/>
      <c r="H111" s="844"/>
    </row>
    <row r="112" spans="1:8" s="375" customFormat="1">
      <c r="A112" s="375">
        <v>100</v>
      </c>
      <c r="B112" s="400"/>
      <c r="C112" s="401"/>
      <c r="D112" s="402"/>
      <c r="E112" s="402"/>
      <c r="F112" s="402"/>
      <c r="G112" s="837"/>
      <c r="H112" s="838"/>
    </row>
    <row r="113" spans="1:8" s="375" customFormat="1">
      <c r="A113" s="375">
        <v>101</v>
      </c>
      <c r="B113" s="384" t="s">
        <v>428</v>
      </c>
      <c r="C113" s="385"/>
      <c r="D113" s="403"/>
      <c r="E113" s="403"/>
      <c r="F113" s="403"/>
      <c r="G113" s="837"/>
      <c r="H113" s="838"/>
    </row>
    <row r="114" spans="1:8" s="375" customFormat="1">
      <c r="A114" s="375">
        <v>102</v>
      </c>
      <c r="B114" s="391" t="s">
        <v>523</v>
      </c>
      <c r="C114" s="433">
        <f>D84*0.03</f>
        <v>0</v>
      </c>
      <c r="D114" s="389"/>
      <c r="E114" s="389"/>
      <c r="F114" s="389"/>
      <c r="G114" s="839"/>
      <c r="H114" s="840"/>
    </row>
    <row r="115" spans="1:8" s="375" customFormat="1">
      <c r="A115" s="375">
        <v>103</v>
      </c>
      <c r="B115" s="391" t="s">
        <v>234</v>
      </c>
      <c r="C115" s="392"/>
      <c r="D115" s="389"/>
      <c r="E115" s="406"/>
      <c r="F115" s="406"/>
      <c r="G115" s="839"/>
      <c r="H115" s="840"/>
    </row>
    <row r="116" spans="1:8" s="375" customFormat="1">
      <c r="A116" s="375">
        <v>104</v>
      </c>
      <c r="B116" s="391" t="s">
        <v>235</v>
      </c>
      <c r="C116" s="392"/>
      <c r="D116" s="389"/>
      <c r="E116" s="389"/>
      <c r="F116" s="389"/>
      <c r="G116" s="839"/>
      <c r="H116" s="840"/>
    </row>
    <row r="117" spans="1:8" s="375" customFormat="1">
      <c r="A117" s="375">
        <v>105</v>
      </c>
      <c r="B117" s="391" t="s">
        <v>236</v>
      </c>
      <c r="C117" s="392"/>
      <c r="D117" s="389"/>
      <c r="E117" s="390"/>
      <c r="F117" s="390"/>
      <c r="G117" s="839"/>
      <c r="H117" s="840"/>
    </row>
    <row r="118" spans="1:8" s="375" customFormat="1">
      <c r="A118" s="375">
        <v>106</v>
      </c>
      <c r="B118" s="391" t="s">
        <v>237</v>
      </c>
      <c r="C118" s="392"/>
      <c r="D118" s="389"/>
      <c r="E118" s="390"/>
      <c r="F118" s="390"/>
      <c r="G118" s="839"/>
      <c r="H118" s="840"/>
    </row>
    <row r="119" spans="1:8" s="375" customFormat="1">
      <c r="A119" s="375">
        <v>107</v>
      </c>
      <c r="B119" s="391" t="s">
        <v>177</v>
      </c>
      <c r="C119" s="438"/>
      <c r="D119" s="389"/>
      <c r="E119" s="389"/>
      <c r="F119" s="389"/>
      <c r="G119" s="839"/>
      <c r="H119" s="840"/>
    </row>
    <row r="120" spans="1:8" s="375" customFormat="1" ht="12.75" thickBot="1">
      <c r="A120" s="375">
        <v>108</v>
      </c>
      <c r="B120" s="394" t="s">
        <v>177</v>
      </c>
      <c r="C120" s="439"/>
      <c r="D120" s="395"/>
      <c r="E120" s="395"/>
      <c r="F120" s="395"/>
      <c r="G120" s="839"/>
      <c r="H120" s="840"/>
    </row>
    <row r="121" spans="1:8" s="375" customFormat="1" ht="15" customHeight="1" thickBot="1">
      <c r="A121" s="375">
        <v>109</v>
      </c>
      <c r="B121" s="425"/>
      <c r="C121" s="426" t="s">
        <v>238</v>
      </c>
      <c r="D121" s="399">
        <f>SUM(D114:D120)</f>
        <v>0</v>
      </c>
      <c r="E121" s="399">
        <f t="shared" ref="E121" si="4">SUM(E114:E120)</f>
        <v>0</v>
      </c>
      <c r="F121" s="399">
        <f>SUM(F114:F120)</f>
        <v>0</v>
      </c>
      <c r="G121" s="843"/>
      <c r="H121" s="844"/>
    </row>
    <row r="122" spans="1:8" s="375" customFormat="1">
      <c r="A122" s="375">
        <v>110</v>
      </c>
      <c r="B122" s="400"/>
      <c r="C122" s="401"/>
      <c r="D122" s="402"/>
      <c r="E122" s="402"/>
      <c r="F122" s="402"/>
      <c r="G122" s="837"/>
      <c r="H122" s="838"/>
    </row>
    <row r="123" spans="1:8" s="375" customFormat="1">
      <c r="A123" s="375">
        <v>111</v>
      </c>
      <c r="B123" s="384" t="s">
        <v>430</v>
      </c>
      <c r="C123" s="427"/>
      <c r="D123" s="403"/>
      <c r="E123" s="403"/>
      <c r="F123" s="403"/>
      <c r="G123" s="837"/>
      <c r="H123" s="838"/>
    </row>
    <row r="124" spans="1:8" s="375" customFormat="1">
      <c r="A124" s="375">
        <v>112</v>
      </c>
      <c r="B124" s="394" t="s">
        <v>239</v>
      </c>
      <c r="C124" s="434" t="str">
        <f>IF(D128&gt;C127,"FAIL","PASS")</f>
        <v>PASS</v>
      </c>
      <c r="D124" s="428"/>
      <c r="E124" s="389"/>
      <c r="F124" s="389"/>
      <c r="G124" s="839"/>
      <c r="H124" s="840"/>
    </row>
    <row r="125" spans="1:8" s="375" customFormat="1">
      <c r="A125" s="375">
        <v>113</v>
      </c>
      <c r="B125" s="387" t="s">
        <v>240</v>
      </c>
      <c r="C125" s="435" t="s">
        <v>420</v>
      </c>
      <c r="D125" s="428"/>
      <c r="E125" s="389"/>
      <c r="F125" s="389"/>
      <c r="G125" s="839"/>
      <c r="H125" s="840"/>
    </row>
    <row r="126" spans="1:8" s="375" customFormat="1">
      <c r="A126" s="375">
        <v>114</v>
      </c>
      <c r="B126" s="391" t="s">
        <v>241</v>
      </c>
      <c r="C126" s="435" t="s">
        <v>431</v>
      </c>
      <c r="D126" s="428"/>
      <c r="E126" s="389"/>
      <c r="F126" s="389"/>
      <c r="G126" s="839"/>
      <c r="H126" s="840"/>
    </row>
    <row r="127" spans="1:8" s="375" customFormat="1" ht="12.75" thickBot="1">
      <c r="A127" s="375">
        <v>115</v>
      </c>
      <c r="B127" s="394" t="s">
        <v>242</v>
      </c>
      <c r="C127" s="436">
        <f>(E18+E67+E84+E97+F18+F67+F84+F97)*MaxFees!C9</f>
        <v>0</v>
      </c>
      <c r="D127" s="431"/>
      <c r="E127" s="395"/>
      <c r="F127" s="395"/>
      <c r="G127" s="839"/>
      <c r="H127" s="840"/>
    </row>
    <row r="128" spans="1:8" s="375" customFormat="1" ht="15" customHeight="1" thickBot="1">
      <c r="A128" s="375">
        <v>116</v>
      </c>
      <c r="B128" s="425"/>
      <c r="C128" s="426" t="s">
        <v>243</v>
      </c>
      <c r="D128" s="399">
        <f>SUM(D124:D127)</f>
        <v>0</v>
      </c>
      <c r="E128" s="399">
        <f t="shared" ref="E128:F128" si="5">SUM(E124:E127)</f>
        <v>0</v>
      </c>
      <c r="F128" s="399">
        <f t="shared" si="5"/>
        <v>0</v>
      </c>
      <c r="G128" s="843"/>
      <c r="H128" s="844"/>
    </row>
    <row r="129" spans="1:8" s="375" customFormat="1">
      <c r="A129" s="375">
        <v>117</v>
      </c>
      <c r="B129" s="400"/>
      <c r="C129" s="401"/>
      <c r="D129" s="402"/>
      <c r="E129" s="402"/>
      <c r="F129" s="402"/>
      <c r="G129" s="837"/>
      <c r="H129" s="838"/>
    </row>
    <row r="130" spans="1:8" s="375" customFormat="1">
      <c r="A130" s="375">
        <v>118</v>
      </c>
      <c r="B130" s="384" t="s">
        <v>429</v>
      </c>
      <c r="C130" s="385"/>
      <c r="D130" s="403"/>
      <c r="E130" s="403"/>
      <c r="F130" s="403"/>
      <c r="G130" s="837"/>
      <c r="H130" s="838"/>
    </row>
    <row r="131" spans="1:8" s="375" customFormat="1">
      <c r="A131" s="375">
        <v>119</v>
      </c>
      <c r="B131" s="391" t="s">
        <v>153</v>
      </c>
      <c r="C131" s="437">
        <f>MaxFees!G34*MaxFees!C1</f>
        <v>0</v>
      </c>
      <c r="D131" s="389"/>
      <c r="E131" s="390"/>
      <c r="F131" s="390"/>
      <c r="G131" s="839"/>
      <c r="H131" s="840"/>
    </row>
    <row r="132" spans="1:8" s="375" customFormat="1">
      <c r="A132" s="375">
        <v>120</v>
      </c>
      <c r="B132" s="391" t="s">
        <v>435</v>
      </c>
      <c r="C132" s="437">
        <f>('5'!M41/3)+('7'!L20/3)</f>
        <v>0</v>
      </c>
      <c r="D132" s="389"/>
      <c r="E132" s="390"/>
      <c r="F132" s="390"/>
      <c r="G132" s="839"/>
      <c r="H132" s="840"/>
    </row>
    <row r="133" spans="1:8" s="375" customFormat="1">
      <c r="A133" s="375">
        <v>121</v>
      </c>
      <c r="B133" s="391" t="s">
        <v>244</v>
      </c>
      <c r="C133" s="437">
        <f>('5'!M41/3)+('7'!L20/3)</f>
        <v>0</v>
      </c>
      <c r="D133" s="389"/>
      <c r="E133" s="390"/>
      <c r="F133" s="390"/>
      <c r="G133" s="839"/>
      <c r="H133" s="840"/>
    </row>
    <row r="134" spans="1:8" s="375" customFormat="1">
      <c r="A134" s="375">
        <v>122</v>
      </c>
      <c r="B134" s="391" t="s">
        <v>177</v>
      </c>
      <c r="C134" s="438"/>
      <c r="D134" s="389"/>
      <c r="E134" s="390"/>
      <c r="F134" s="390"/>
      <c r="G134" s="839"/>
      <c r="H134" s="840"/>
    </row>
    <row r="135" spans="1:8" s="375" customFormat="1" ht="12.75" thickBot="1">
      <c r="A135" s="375">
        <v>123</v>
      </c>
      <c r="B135" s="394" t="s">
        <v>177</v>
      </c>
      <c r="C135" s="439"/>
      <c r="D135" s="395"/>
      <c r="E135" s="396"/>
      <c r="F135" s="396"/>
      <c r="G135" s="839"/>
      <c r="H135" s="840"/>
    </row>
    <row r="136" spans="1:8" s="375" customFormat="1" ht="15" customHeight="1" thickBot="1">
      <c r="A136" s="375">
        <v>124</v>
      </c>
      <c r="B136" s="425"/>
      <c r="C136" s="426" t="s">
        <v>245</v>
      </c>
      <c r="D136" s="399">
        <f>SUM(D131:D135)</f>
        <v>0</v>
      </c>
      <c r="E136" s="399">
        <f t="shared" ref="E136" si="6">SUM(E131:E135)</f>
        <v>0</v>
      </c>
      <c r="F136" s="399">
        <f>SUM(F131:F135)</f>
        <v>0</v>
      </c>
      <c r="G136" s="843"/>
      <c r="H136" s="844"/>
    </row>
    <row r="137" spans="1:8" s="375" customFormat="1" ht="12.75" thickBot="1">
      <c r="A137" s="375">
        <v>125</v>
      </c>
      <c r="B137" s="400"/>
      <c r="C137" s="401"/>
      <c r="D137" s="440"/>
      <c r="E137" s="440"/>
      <c r="F137" s="440"/>
      <c r="G137" s="841"/>
      <c r="H137" s="842"/>
    </row>
    <row r="138" spans="1:8" s="375" customFormat="1" ht="15" customHeight="1" thickBot="1">
      <c r="A138" s="375">
        <v>126</v>
      </c>
      <c r="B138" s="425" t="s">
        <v>608</v>
      </c>
      <c r="C138" s="441"/>
      <c r="D138" s="399">
        <f>D18+D67+D84+D97+D105+D111+D121+D128+D136</f>
        <v>0</v>
      </c>
      <c r="E138" s="399">
        <f>E18+E67+E84+E97+E105+E111+E121+E128+E136</f>
        <v>0</v>
      </c>
      <c r="F138" s="399">
        <f>F18+F67+F84+F97+F105+F111+F121+F128+F136</f>
        <v>0</v>
      </c>
      <c r="G138" s="843"/>
      <c r="H138" s="844"/>
    </row>
    <row r="139" spans="1:8" s="375" customFormat="1">
      <c r="A139" s="375">
        <v>127</v>
      </c>
      <c r="B139" s="541" t="s">
        <v>567</v>
      </c>
      <c r="C139" s="542">
        <f>'Max EB'!D18</f>
        <v>0</v>
      </c>
      <c r="D139" s="376"/>
      <c r="E139" s="376"/>
      <c r="F139" s="376"/>
      <c r="G139" s="377"/>
      <c r="H139" s="377"/>
    </row>
    <row r="140" spans="1:8" s="375" customFormat="1" ht="15" customHeight="1">
      <c r="A140" s="375">
        <v>128</v>
      </c>
      <c r="B140" s="442" t="s">
        <v>437</v>
      </c>
      <c r="C140" s="442"/>
      <c r="D140" s="443"/>
      <c r="E140" s="444"/>
      <c r="F140" s="444"/>
      <c r="G140" s="445"/>
      <c r="H140" s="445"/>
    </row>
    <row r="141" spans="1:8" s="375" customFormat="1" ht="15" customHeight="1">
      <c r="A141" s="375">
        <v>129</v>
      </c>
      <c r="B141" s="375" t="s">
        <v>438</v>
      </c>
      <c r="D141" s="376"/>
      <c r="E141" s="446"/>
      <c r="F141" s="446"/>
      <c r="G141" s="445"/>
      <c r="H141" s="445"/>
    </row>
    <row r="142" spans="1:8" s="375" customFormat="1" ht="15" customHeight="1">
      <c r="A142" s="375">
        <v>130</v>
      </c>
      <c r="B142" s="442" t="s">
        <v>439</v>
      </c>
      <c r="C142" s="442"/>
      <c r="D142" s="443"/>
      <c r="E142" s="444"/>
      <c r="F142" s="444"/>
      <c r="G142" s="445"/>
      <c r="H142" s="445"/>
    </row>
    <row r="143" spans="1:8" s="376" customFormat="1" ht="15" customHeight="1">
      <c r="A143" s="375">
        <v>131</v>
      </c>
      <c r="B143" s="375" t="s">
        <v>440</v>
      </c>
      <c r="E143" s="446"/>
      <c r="F143" s="446"/>
      <c r="G143" s="447"/>
      <c r="H143" s="447"/>
    </row>
    <row r="144" spans="1:8" s="375" customFormat="1" ht="15" customHeight="1">
      <c r="A144" s="375">
        <v>132</v>
      </c>
      <c r="B144" s="442" t="s">
        <v>441</v>
      </c>
      <c r="C144" s="442"/>
      <c r="D144" s="443"/>
      <c r="E144" s="444"/>
      <c r="F144" s="444"/>
      <c r="G144" s="445"/>
      <c r="H144" s="445"/>
    </row>
    <row r="145" spans="1:8" s="375" customFormat="1" ht="15" customHeight="1">
      <c r="A145" s="375">
        <v>133</v>
      </c>
      <c r="B145" s="375" t="s">
        <v>442</v>
      </c>
      <c r="D145" s="376"/>
      <c r="E145" s="446"/>
      <c r="F145" s="446"/>
      <c r="G145" s="445"/>
      <c r="H145" s="445"/>
    </row>
    <row r="146" spans="1:8" s="375" customFormat="1" ht="15" customHeight="1">
      <c r="A146" s="375">
        <v>134</v>
      </c>
      <c r="B146" s="442" t="s">
        <v>443</v>
      </c>
      <c r="C146" s="442"/>
      <c r="D146" s="443"/>
      <c r="E146" s="444"/>
      <c r="F146" s="444"/>
      <c r="G146" s="445"/>
      <c r="H146" s="445"/>
    </row>
    <row r="147" spans="1:8" s="375" customFormat="1" ht="15" customHeight="1">
      <c r="A147" s="375">
        <v>135</v>
      </c>
      <c r="D147" s="376"/>
      <c r="E147" s="599"/>
      <c r="F147" s="599"/>
      <c r="G147" s="445"/>
      <c r="H147" s="445"/>
    </row>
    <row r="148" spans="1:8" s="375" customFormat="1" ht="15" customHeight="1">
      <c r="A148" s="375">
        <v>136</v>
      </c>
      <c r="B148" s="448" t="s">
        <v>444</v>
      </c>
      <c r="C148" s="442"/>
      <c r="D148" s="443"/>
      <c r="E148" s="450">
        <f>SUM(E138:E147)</f>
        <v>0</v>
      </c>
      <c r="F148" s="450">
        <f>SUM(F138:F147)</f>
        <v>0</v>
      </c>
      <c r="G148" s="445"/>
      <c r="H148" s="445"/>
    </row>
    <row r="149" spans="1:8" s="375" customFormat="1" ht="15" customHeight="1">
      <c r="A149" s="375">
        <v>137</v>
      </c>
      <c r="B149" s="375" t="s">
        <v>445</v>
      </c>
      <c r="D149" s="376"/>
      <c r="E149" s="449">
        <v>1</v>
      </c>
      <c r="F149" s="449">
        <v>1</v>
      </c>
      <c r="G149" s="445"/>
      <c r="H149" s="445"/>
    </row>
    <row r="150" spans="1:8" s="375" customFormat="1" ht="15" customHeight="1">
      <c r="A150" s="375">
        <v>138</v>
      </c>
      <c r="B150" s="448" t="s">
        <v>446</v>
      </c>
      <c r="C150" s="442"/>
      <c r="D150" s="443"/>
      <c r="E150" s="450">
        <f>E148*E149</f>
        <v>0</v>
      </c>
      <c r="F150" s="450">
        <f>F148*F149</f>
        <v>0</v>
      </c>
      <c r="G150" s="445"/>
      <c r="H150" s="445"/>
    </row>
    <row r="151" spans="1:8" s="375" customFormat="1" ht="15" customHeight="1">
      <c r="A151" s="375">
        <v>139</v>
      </c>
      <c r="B151" s="375" t="s">
        <v>447</v>
      </c>
      <c r="D151" s="376"/>
      <c r="E151" s="451">
        <f>MIN('4'!E12,'4'!F12)</f>
        <v>0</v>
      </c>
      <c r="F151" s="451">
        <f>MIN('4'!E12,'4'!F12)</f>
        <v>0</v>
      </c>
      <c r="G151" s="445"/>
      <c r="H151" s="445"/>
    </row>
    <row r="152" spans="1:8" s="375" customFormat="1" ht="15" customHeight="1">
      <c r="A152" s="375">
        <v>140</v>
      </c>
      <c r="B152" s="442" t="s">
        <v>448</v>
      </c>
      <c r="C152" s="442"/>
      <c r="D152" s="443"/>
      <c r="E152" s="452">
        <f>E150*E151</f>
        <v>0</v>
      </c>
      <c r="F152" s="452">
        <f>F150*F151</f>
        <v>0</v>
      </c>
      <c r="G152" s="445"/>
      <c r="H152" s="445"/>
    </row>
    <row r="153" spans="1:8" s="375" customFormat="1" ht="15" customHeight="1">
      <c r="A153" s="375">
        <v>141</v>
      </c>
      <c r="B153" s="375" t="s">
        <v>505</v>
      </c>
      <c r="D153" s="376"/>
      <c r="E153" s="453">
        <v>0.09</v>
      </c>
      <c r="F153" s="453">
        <v>3.1800000000000002E-2</v>
      </c>
      <c r="G153" s="445"/>
      <c r="H153" s="445"/>
    </row>
    <row r="154" spans="1:8" s="375" customFormat="1" ht="15" customHeight="1">
      <c r="A154" s="375">
        <v>142</v>
      </c>
      <c r="B154" s="442" t="s">
        <v>449</v>
      </c>
      <c r="C154" s="442"/>
      <c r="D154" s="443"/>
      <c r="E154" s="452">
        <f>E152*E153</f>
        <v>0</v>
      </c>
      <c r="F154" s="452">
        <f>F152*F153</f>
        <v>0</v>
      </c>
      <c r="G154" s="445"/>
      <c r="H154" s="445"/>
    </row>
    <row r="155" spans="1:8" s="375" customFormat="1" ht="15" customHeight="1" thickBot="1">
      <c r="A155" s="375">
        <v>143</v>
      </c>
      <c r="D155" s="376"/>
      <c r="E155" s="376"/>
      <c r="F155" s="376"/>
      <c r="G155" s="445"/>
      <c r="H155" s="445"/>
    </row>
    <row r="156" spans="1:8" s="375" customFormat="1" ht="15" customHeight="1" thickBot="1">
      <c r="A156" s="375">
        <v>144</v>
      </c>
      <c r="B156" s="454" t="s">
        <v>324</v>
      </c>
      <c r="C156" s="454"/>
      <c r="D156" s="455"/>
      <c r="E156" s="456">
        <f>E154+F154</f>
        <v>0</v>
      </c>
      <c r="F156" s="376"/>
      <c r="G156" s="377"/>
      <c r="H156" s="377"/>
    </row>
    <row r="157" spans="1:8" s="375" customFormat="1">
      <c r="A157" s="375">
        <v>145</v>
      </c>
      <c r="D157" s="376"/>
      <c r="E157" s="376"/>
      <c r="F157" s="376"/>
      <c r="G157" s="377"/>
      <c r="H157" s="377"/>
    </row>
    <row r="158" spans="1:8" s="375" customFormat="1">
      <c r="A158" s="375">
        <v>146</v>
      </c>
      <c r="D158" s="376"/>
      <c r="E158" s="376"/>
      <c r="F158" s="376"/>
      <c r="G158" s="377"/>
      <c r="H158" s="377"/>
    </row>
    <row r="159" spans="1:8" s="375" customFormat="1" ht="12.75">
      <c r="A159" s="375">
        <v>147</v>
      </c>
      <c r="B159" s="534" t="s">
        <v>606</v>
      </c>
      <c r="D159" s="376"/>
      <c r="E159" s="376"/>
      <c r="F159" s="376"/>
      <c r="G159" s="377"/>
      <c r="H159" s="377"/>
    </row>
    <row r="160" spans="1:8" s="375" customFormat="1">
      <c r="A160" s="375">
        <v>148</v>
      </c>
      <c r="B160" s="391"/>
      <c r="C160" s="392"/>
      <c r="D160" s="593" t="s">
        <v>559</v>
      </c>
      <c r="E160" s="593" t="s">
        <v>188</v>
      </c>
      <c r="F160" s="593" t="s">
        <v>189</v>
      </c>
      <c r="G160" s="837"/>
      <c r="H160" s="838"/>
    </row>
    <row r="161" spans="1:8" s="375" customFormat="1">
      <c r="A161" s="375">
        <v>149</v>
      </c>
      <c r="B161" s="391" t="s">
        <v>555</v>
      </c>
      <c r="C161" s="392"/>
      <c r="D161" s="389"/>
      <c r="E161" s="389"/>
      <c r="F161" s="389"/>
      <c r="G161" s="839"/>
      <c r="H161" s="840"/>
    </row>
    <row r="162" spans="1:8" s="375" customFormat="1">
      <c r="A162" s="375">
        <v>150</v>
      </c>
      <c r="B162" s="391" t="s">
        <v>558</v>
      </c>
      <c r="C162" s="392"/>
      <c r="D162" s="389"/>
      <c r="E162" s="389"/>
      <c r="F162" s="389"/>
      <c r="G162" s="839"/>
      <c r="H162" s="840"/>
    </row>
    <row r="163" spans="1:8" s="375" customFormat="1">
      <c r="A163" s="375">
        <v>151</v>
      </c>
      <c r="B163" s="391" t="s">
        <v>556</v>
      </c>
      <c r="C163" s="392"/>
      <c r="D163" s="389"/>
      <c r="E163" s="389"/>
      <c r="F163" s="389"/>
      <c r="G163" s="839"/>
      <c r="H163" s="840"/>
    </row>
    <row r="164" spans="1:8" s="375" customFormat="1">
      <c r="A164" s="375">
        <v>152</v>
      </c>
      <c r="B164" s="391" t="s">
        <v>384</v>
      </c>
      <c r="C164" s="392"/>
      <c r="D164" s="389"/>
      <c r="E164" s="389"/>
      <c r="F164" s="389"/>
      <c r="G164" s="839"/>
      <c r="H164" s="840"/>
    </row>
    <row r="165" spans="1:8" s="375" customFormat="1">
      <c r="A165" s="375">
        <v>153</v>
      </c>
      <c r="B165" s="391" t="s">
        <v>557</v>
      </c>
      <c r="C165" s="392"/>
      <c r="D165" s="389"/>
      <c r="E165" s="389"/>
      <c r="F165" s="389"/>
      <c r="G165" s="839"/>
      <c r="H165" s="840"/>
    </row>
    <row r="166" spans="1:8">
      <c r="A166" s="375">
        <v>154</v>
      </c>
      <c r="B166" s="391"/>
      <c r="C166" s="392"/>
      <c r="D166" s="592">
        <f>SUM(D161:D165)</f>
        <v>0</v>
      </c>
      <c r="E166" s="592">
        <f t="shared" ref="E166:F166" si="7">SUM(E161:E165)</f>
        <v>0</v>
      </c>
      <c r="F166" s="592">
        <f t="shared" si="7"/>
        <v>0</v>
      </c>
      <c r="G166" s="837"/>
      <c r="H166" s="838"/>
    </row>
  </sheetData>
  <sheetProtection algorithmName="SHA-512" hashValue="oGtVCCLGLSiHC7PhC7XnLiJv2Tn8d+Z5eHFlRDYChFhjtQf1ZXdZUbpMmEOEQZRabxbdkqgm0AnO+MHAT1eM/A==" saltValue="0mCyis47Y0FQfCI3Vrt8gg==" spinCount="100000" sheet="1" selectLockedCells="1"/>
  <mergeCells count="143">
    <mergeCell ref="B8:H8"/>
    <mergeCell ref="G1:H1"/>
    <mergeCell ref="G2:H2"/>
    <mergeCell ref="G3:H3"/>
    <mergeCell ref="B1:F1"/>
    <mergeCell ref="B2:F2"/>
    <mergeCell ref="G17:H17"/>
    <mergeCell ref="G18:H18"/>
    <mergeCell ref="G20:H20"/>
    <mergeCell ref="G5:H5"/>
    <mergeCell ref="C5:E5"/>
    <mergeCell ref="G19:H19"/>
    <mergeCell ref="G11:H11"/>
    <mergeCell ref="G13:H13"/>
    <mergeCell ref="G14:H14"/>
    <mergeCell ref="G15:H15"/>
    <mergeCell ref="G16:H16"/>
    <mergeCell ref="G12:H12"/>
    <mergeCell ref="G26:H26"/>
    <mergeCell ref="G49:H49"/>
    <mergeCell ref="G50:H50"/>
    <mergeCell ref="G53:H53"/>
    <mergeCell ref="G54:H54"/>
    <mergeCell ref="G21:H21"/>
    <mergeCell ref="G39:H39"/>
    <mergeCell ref="G40:H40"/>
    <mergeCell ref="G31:H31"/>
    <mergeCell ref="G32:H32"/>
    <mergeCell ref="G33:H33"/>
    <mergeCell ref="G34:H34"/>
    <mergeCell ref="G35:H35"/>
    <mergeCell ref="G22:H22"/>
    <mergeCell ref="G23:H23"/>
    <mergeCell ref="G24:H24"/>
    <mergeCell ref="G25:H25"/>
    <mergeCell ref="G27:H27"/>
    <mergeCell ref="G28:H28"/>
    <mergeCell ref="G29:H29"/>
    <mergeCell ref="G30:H30"/>
    <mergeCell ref="G46:H46"/>
    <mergeCell ref="G47:H47"/>
    <mergeCell ref="G66:H66"/>
    <mergeCell ref="G67:H67"/>
    <mergeCell ref="G61:H61"/>
    <mergeCell ref="G62:H62"/>
    <mergeCell ref="G63:H63"/>
    <mergeCell ref="G65:H65"/>
    <mergeCell ref="G58:H58"/>
    <mergeCell ref="G64:H64"/>
    <mergeCell ref="G59:H59"/>
    <mergeCell ref="G60:H60"/>
    <mergeCell ref="G56:H56"/>
    <mergeCell ref="G57:H57"/>
    <mergeCell ref="G41:H41"/>
    <mergeCell ref="G42:H42"/>
    <mergeCell ref="G43:H43"/>
    <mergeCell ref="G44:H44"/>
    <mergeCell ref="G45:H45"/>
    <mergeCell ref="G36:H36"/>
    <mergeCell ref="G37:H37"/>
    <mergeCell ref="G38:H38"/>
    <mergeCell ref="G55:H55"/>
    <mergeCell ref="G48:H48"/>
    <mergeCell ref="G51:H51"/>
    <mergeCell ref="G52:H52"/>
    <mergeCell ref="G73:H73"/>
    <mergeCell ref="G74:H74"/>
    <mergeCell ref="G75:H75"/>
    <mergeCell ref="G76:H76"/>
    <mergeCell ref="G77:H77"/>
    <mergeCell ref="G68:H68"/>
    <mergeCell ref="G69:H69"/>
    <mergeCell ref="G70:H70"/>
    <mergeCell ref="G71:H71"/>
    <mergeCell ref="G72:H72"/>
    <mergeCell ref="G83:H83"/>
    <mergeCell ref="G84:H84"/>
    <mergeCell ref="G85:H85"/>
    <mergeCell ref="G86:H86"/>
    <mergeCell ref="G78:H78"/>
    <mergeCell ref="G79:H79"/>
    <mergeCell ref="G80:H80"/>
    <mergeCell ref="G81:H81"/>
    <mergeCell ref="G82:H82"/>
    <mergeCell ref="G93:H93"/>
    <mergeCell ref="G94:H94"/>
    <mergeCell ref="G95:H95"/>
    <mergeCell ref="G96:H96"/>
    <mergeCell ref="G98:H98"/>
    <mergeCell ref="G87:H87"/>
    <mergeCell ref="G88:H88"/>
    <mergeCell ref="G89:H89"/>
    <mergeCell ref="G90:H90"/>
    <mergeCell ref="G91:H91"/>
    <mergeCell ref="G92:H92"/>
    <mergeCell ref="G115:H115"/>
    <mergeCell ref="G116:H116"/>
    <mergeCell ref="G104:H104"/>
    <mergeCell ref="G97:H97"/>
    <mergeCell ref="G105:H105"/>
    <mergeCell ref="G111:H111"/>
    <mergeCell ref="G106:H106"/>
    <mergeCell ref="G107:H107"/>
    <mergeCell ref="G108:H108"/>
    <mergeCell ref="G109:H109"/>
    <mergeCell ref="G110:H110"/>
    <mergeCell ref="G99:H99"/>
    <mergeCell ref="G100:H100"/>
    <mergeCell ref="G101:H101"/>
    <mergeCell ref="G102:H102"/>
    <mergeCell ref="G103:H103"/>
    <mergeCell ref="G112:H112"/>
    <mergeCell ref="G113:H113"/>
    <mergeCell ref="G114:H114"/>
    <mergeCell ref="G132:H132"/>
    <mergeCell ref="G133:H133"/>
    <mergeCell ref="G134:H134"/>
    <mergeCell ref="G135:H135"/>
    <mergeCell ref="G136:H136"/>
    <mergeCell ref="G127:H127"/>
    <mergeCell ref="G128:H128"/>
    <mergeCell ref="G129:H129"/>
    <mergeCell ref="G130:H130"/>
    <mergeCell ref="G131:H131"/>
    <mergeCell ref="G122:H122"/>
    <mergeCell ref="G123:H123"/>
    <mergeCell ref="G124:H124"/>
    <mergeCell ref="G125:H125"/>
    <mergeCell ref="G126:H126"/>
    <mergeCell ref="G117:H117"/>
    <mergeCell ref="G118:H118"/>
    <mergeCell ref="G119:H119"/>
    <mergeCell ref="G120:H120"/>
    <mergeCell ref="G121:H121"/>
    <mergeCell ref="G160:H160"/>
    <mergeCell ref="G161:H161"/>
    <mergeCell ref="G162:H162"/>
    <mergeCell ref="G163:H163"/>
    <mergeCell ref="G164:H164"/>
    <mergeCell ref="G165:H165"/>
    <mergeCell ref="G166:H166"/>
    <mergeCell ref="G137:H137"/>
    <mergeCell ref="G138:H138"/>
  </mergeCells>
  <dataValidations count="1">
    <dataValidation type="list" errorStyle="information" allowBlank="1" showInputMessage="1" showErrorMessage="1" error="Select &quot;Yes&quot; or &quot;No&quot;" sqref="C10">
      <formula1>$I$9:$I$10</formula1>
    </dataValidation>
  </dataValidations>
  <printOptions horizontalCentered="1"/>
  <pageMargins left="0.5" right="0.5" top="0.5" bottom="0.25" header="0.3" footer="0.3"/>
  <pageSetup scale="91" fitToHeight="4" orientation="landscape" r:id="rId1"/>
  <ignoredErrors>
    <ignoredError sqref="E151:F151" formula="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D18"/>
  <sheetViews>
    <sheetView workbookViewId="0">
      <selection activeCell="D18" sqref="D18"/>
    </sheetView>
  </sheetViews>
  <sheetFormatPr defaultRowHeight="15"/>
  <cols>
    <col min="3" max="3" width="14.7109375" style="545" customWidth="1"/>
    <col min="4" max="4" width="18.140625" customWidth="1"/>
  </cols>
  <sheetData>
    <row r="4" spans="1:4">
      <c r="A4" s="142" t="s">
        <v>16</v>
      </c>
      <c r="B4" s="539" t="s">
        <v>565</v>
      </c>
      <c r="C4" s="545" t="s">
        <v>568</v>
      </c>
      <c r="D4" t="s">
        <v>569</v>
      </c>
    </row>
    <row r="5" spans="1:4">
      <c r="A5" s="538" t="s">
        <v>19</v>
      </c>
      <c r="B5" s="546">
        <f>'1-2'!B41</f>
        <v>0</v>
      </c>
      <c r="C5" s="547">
        <v>123002</v>
      </c>
      <c r="D5" s="548">
        <f>B5*C5</f>
        <v>0</v>
      </c>
    </row>
    <row r="6" spans="1:4">
      <c r="A6" s="538" t="s">
        <v>17</v>
      </c>
      <c r="B6" s="546">
        <f>'1-2'!B42</f>
        <v>0</v>
      </c>
      <c r="C6" s="547">
        <v>177669</v>
      </c>
      <c r="D6" s="548">
        <f t="shared" ref="D6:D17" si="0">B6*C6</f>
        <v>0</v>
      </c>
    </row>
    <row r="7" spans="1:4">
      <c r="A7" s="538" t="s">
        <v>18</v>
      </c>
      <c r="B7" s="546">
        <f>'1-2'!B43</f>
        <v>0</v>
      </c>
      <c r="C7" s="547">
        <v>218670</v>
      </c>
      <c r="D7" s="548">
        <f t="shared" si="0"/>
        <v>0</v>
      </c>
    </row>
    <row r="8" spans="1:4">
      <c r="A8" s="538" t="s">
        <v>570</v>
      </c>
      <c r="B8" s="546">
        <f>'1-2'!B44</f>
        <v>0</v>
      </c>
      <c r="C8" s="547">
        <v>287004</v>
      </c>
      <c r="D8" s="548">
        <f t="shared" si="0"/>
        <v>0</v>
      </c>
    </row>
    <row r="9" spans="1:4">
      <c r="A9" s="543" t="s">
        <v>573</v>
      </c>
      <c r="B9" s="546">
        <f>'1-2'!B45</f>
        <v>0</v>
      </c>
      <c r="C9" s="547">
        <v>328004</v>
      </c>
      <c r="D9" s="548">
        <f t="shared" si="0"/>
        <v>0</v>
      </c>
    </row>
    <row r="10" spans="1:4">
      <c r="A10" s="543" t="s">
        <v>574</v>
      </c>
      <c r="B10" s="546">
        <f>'1-2'!B46</f>
        <v>0</v>
      </c>
      <c r="C10" s="547">
        <v>369005</v>
      </c>
      <c r="D10" s="548">
        <f t="shared" si="0"/>
        <v>0</v>
      </c>
    </row>
    <row r="11" spans="1:4">
      <c r="A11" s="142" t="s">
        <v>16</v>
      </c>
      <c r="B11" s="549" t="s">
        <v>566</v>
      </c>
      <c r="C11" s="547"/>
      <c r="D11" s="548"/>
    </row>
    <row r="12" spans="1:4">
      <c r="A12" s="538" t="s">
        <v>19</v>
      </c>
      <c r="B12" s="550">
        <f>'1-2'!C41</f>
        <v>0</v>
      </c>
      <c r="C12" s="547">
        <v>64760</v>
      </c>
      <c r="D12" s="548">
        <f t="shared" si="0"/>
        <v>0</v>
      </c>
    </row>
    <row r="13" spans="1:4">
      <c r="A13" s="538" t="s">
        <v>17</v>
      </c>
      <c r="B13" s="550">
        <f>'1-2'!C42</f>
        <v>0</v>
      </c>
      <c r="C13" s="547">
        <v>93542</v>
      </c>
      <c r="D13" s="548">
        <f t="shared" si="0"/>
        <v>0</v>
      </c>
    </row>
    <row r="14" spans="1:4">
      <c r="A14" s="538" t="s">
        <v>18</v>
      </c>
      <c r="B14" s="550">
        <f>'1-2'!C43</f>
        <v>0</v>
      </c>
      <c r="C14" s="547">
        <v>115129</v>
      </c>
      <c r="D14" s="548">
        <f t="shared" si="0"/>
        <v>0</v>
      </c>
    </row>
    <row r="15" spans="1:4">
      <c r="A15" s="538" t="s">
        <v>572</v>
      </c>
      <c r="B15" s="550">
        <f>'1-2'!C44</f>
        <v>0</v>
      </c>
      <c r="C15" s="547">
        <v>151107</v>
      </c>
      <c r="D15" s="548">
        <f t="shared" si="0"/>
        <v>0</v>
      </c>
    </row>
    <row r="16" spans="1:4">
      <c r="A16" s="543" t="s">
        <v>573</v>
      </c>
      <c r="B16" s="551">
        <f>'1-2'!C45</f>
        <v>0</v>
      </c>
      <c r="C16" s="547">
        <v>172693</v>
      </c>
      <c r="D16" s="548">
        <f t="shared" si="0"/>
        <v>0</v>
      </c>
    </row>
    <row r="17" spans="1:4">
      <c r="A17" s="543" t="s">
        <v>574</v>
      </c>
      <c r="B17" s="551">
        <f>'1-2'!C46</f>
        <v>0</v>
      </c>
      <c r="C17" s="547">
        <v>194280</v>
      </c>
      <c r="D17" s="552">
        <f t="shared" si="0"/>
        <v>0</v>
      </c>
    </row>
    <row r="18" spans="1:4">
      <c r="A18" s="544" t="s">
        <v>571</v>
      </c>
      <c r="B18" s="553"/>
      <c r="C18" s="547"/>
      <c r="D18" s="554">
        <f>SUM(D5:D17)</f>
        <v>0</v>
      </c>
    </row>
  </sheetData>
  <sheetProtection algorithmName="SHA-512" hashValue="bEO6/ny0dlB1IJ+5PYTVd96ftaZ7h9lZZtctZ2zVBuy0xlrLFHnas4KPhqEV/2+qZEeVujxHV7/lf+LLlmS5xA==" saltValue="csIVWEF3ZwfRxag502YhVA==" spinCount="100000" sheet="1" objects="1" scenario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Cover Sheet</vt:lpstr>
      <vt:lpstr>1-2</vt:lpstr>
      <vt:lpstr>3</vt:lpstr>
      <vt:lpstr>4</vt:lpstr>
      <vt:lpstr>5</vt:lpstr>
      <vt:lpstr>6</vt:lpstr>
      <vt:lpstr>7</vt:lpstr>
      <vt:lpstr>8-11</vt:lpstr>
      <vt:lpstr>Max EB</vt:lpstr>
      <vt:lpstr>12</vt:lpstr>
      <vt:lpstr>Bond1</vt:lpstr>
      <vt:lpstr>Bond2</vt:lpstr>
      <vt:lpstr>Max Rent</vt:lpstr>
      <vt:lpstr>Hidden Tables</vt:lpstr>
      <vt:lpstr>MaxFees</vt:lpstr>
      <vt:lpstr>Counties</vt:lpstr>
      <vt:lpstr>'1-2'!Print_Area</vt:lpstr>
      <vt:lpstr>'3'!Print_Area</vt:lpstr>
      <vt:lpstr>'4'!Print_Area</vt:lpstr>
      <vt:lpstr>'6'!Print_Area</vt:lpstr>
      <vt:lpstr>'8-11'!Print_Area</vt:lpstr>
      <vt:lpstr>'Cover Sheet'!Print_Area</vt:lpstr>
      <vt:lpstr>'8-11'!Print_Titles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ADOH User</dc:creator>
  <cp:lastModifiedBy>novouser</cp:lastModifiedBy>
  <cp:lastPrinted>2016-11-09T21:20:21Z</cp:lastPrinted>
  <dcterms:created xsi:type="dcterms:W3CDTF">2014-10-24T21:31:30Z</dcterms:created>
  <dcterms:modified xsi:type="dcterms:W3CDTF">2016-12-14T20:10:46Z</dcterms:modified>
</cp:coreProperties>
</file>